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ILFS Website\DashBoard\2019\"/>
    </mc:Choice>
  </mc:AlternateContent>
  <bookViews>
    <workbookView xWindow="120" yWindow="15" windowWidth="19020" windowHeight="11760"/>
  </bookViews>
  <sheets>
    <sheet name="scheme’s AUM " sheetId="1" r:id="rId1"/>
    <sheet name="Portfolio disclosure" sheetId="6" r:id="rId2"/>
    <sheet name="Investment objective" sheetId="2" r:id="rId3"/>
    <sheet name="Expense ratios" sheetId="3" r:id="rId4"/>
    <sheet name="Scheme’s past performance" sheetId="5" r:id="rId5"/>
  </sheets>
  <externalReferences>
    <externalReference r:id="rId6"/>
  </externalReferences>
  <definedNames>
    <definedName name="_xlnm.Print_Area" localSheetId="1">'Portfolio disclosure'!$B$1:$H$115</definedName>
  </definedNames>
  <calcPr calcId="152511"/>
</workbook>
</file>

<file path=xl/calcChain.xml><?xml version="1.0" encoding="utf-8"?>
<calcChain xmlns="http://schemas.openxmlformats.org/spreadsheetml/2006/main">
  <c r="P115" i="6" l="1"/>
  <c r="L115" i="6"/>
  <c r="O115" i="6" s="1"/>
  <c r="P113" i="6"/>
  <c r="L113" i="6"/>
  <c r="O113" i="6" s="1"/>
  <c r="P95" i="6"/>
  <c r="L95" i="6"/>
  <c r="O95" i="6" s="1"/>
  <c r="P93" i="6"/>
  <c r="L93" i="6"/>
  <c r="O93" i="6" s="1"/>
  <c r="P71" i="6"/>
  <c r="L71" i="6"/>
  <c r="O71" i="6" s="1"/>
  <c r="P69" i="6"/>
  <c r="L69" i="6"/>
  <c r="O69" i="6" s="1"/>
  <c r="P47" i="6"/>
  <c r="L47" i="6"/>
  <c r="O47" i="6" s="1"/>
  <c r="P45" i="6"/>
  <c r="L45" i="6"/>
  <c r="O45" i="6" s="1"/>
  <c r="P21" i="6"/>
  <c r="L21" i="6"/>
  <c r="O21" i="6" s="1"/>
  <c r="F20" i="6"/>
  <c r="G20" i="6" s="1"/>
  <c r="P19" i="6"/>
  <c r="L19" i="6"/>
  <c r="O19" i="6" s="1"/>
  <c r="F18" i="6"/>
  <c r="G18" i="6" s="1"/>
  <c r="E18" i="6"/>
  <c r="F17" i="6"/>
  <c r="G17" i="6" s="1"/>
  <c r="E17" i="6"/>
  <c r="F16" i="6"/>
  <c r="G16" i="6" s="1"/>
  <c r="E16" i="6"/>
  <c r="F15" i="6"/>
  <c r="E15" i="6"/>
  <c r="F14" i="6"/>
  <c r="G14" i="6" s="1"/>
  <c r="E14" i="6"/>
  <c r="B14" i="6"/>
  <c r="B15" i="6" s="1"/>
  <c r="B16" i="6" s="1"/>
  <c r="B17" i="6" s="1"/>
  <c r="B18" i="6" s="1"/>
  <c r="Q93" i="6" l="1"/>
  <c r="Q21" i="6"/>
  <c r="Q47" i="6"/>
  <c r="Q45" i="6"/>
  <c r="Q95" i="6"/>
  <c r="F19" i="6"/>
  <c r="N19" i="6" s="1"/>
  <c r="Q71" i="6"/>
  <c r="Q115" i="6"/>
  <c r="Q19" i="6"/>
  <c r="Q69" i="6"/>
  <c r="M113" i="6"/>
  <c r="Q113" i="6"/>
  <c r="M93" i="6"/>
  <c r="G15" i="6"/>
  <c r="G19" i="6" s="1"/>
  <c r="N93" i="6"/>
  <c r="N95" i="6"/>
  <c r="B1" i="3"/>
  <c r="F21" i="6" l="1"/>
  <c r="N21" i="6" s="1"/>
  <c r="M19" i="6"/>
  <c r="N113" i="6"/>
  <c r="M69" i="6"/>
  <c r="M45" i="6"/>
  <c r="N45" i="6"/>
  <c r="N115" i="6"/>
  <c r="N69" i="6"/>
  <c r="M95" i="6"/>
  <c r="M115" i="6" l="1"/>
  <c r="M21" i="6"/>
  <c r="G21" i="6"/>
  <c r="H15" i="6" s="1"/>
  <c r="M47" i="6"/>
  <c r="N47" i="6"/>
  <c r="M71" i="6"/>
  <c r="N71" i="6"/>
  <c r="H17" i="6" l="1"/>
  <c r="H18" i="6"/>
  <c r="H20" i="6"/>
  <c r="H14" i="6"/>
  <c r="H16" i="6"/>
  <c r="H11" i="6"/>
  <c r="H19" i="6" l="1"/>
  <c r="H21" i="6" s="1"/>
</calcChain>
</file>

<file path=xl/sharedStrings.xml><?xml version="1.0" encoding="utf-8"?>
<sst xmlns="http://schemas.openxmlformats.org/spreadsheetml/2006/main" count="249" uniqueCount="94">
  <si>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</si>
  <si>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</si>
  <si>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</si>
  <si>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</si>
  <si>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</si>
  <si>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</si>
  <si>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</si>
  <si>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</si>
  <si>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</si>
  <si>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Benchmark *</t>
  </si>
  <si>
    <r>
      <t xml:space="preserve">  </t>
    </r>
    <r>
      <rPr>
        <b/>
        <sz val="9"/>
        <color indexed="8"/>
        <rFont val="Times New Roman"/>
        <family val="1"/>
      </rPr>
      <t>*Benchmark –</t>
    </r>
    <r>
      <rPr>
        <sz val="9"/>
        <color indexed="8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</si>
  <si>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</si>
  <si>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</si>
  <si>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</si>
  <si>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Last 1 year</t>
  </si>
  <si>
    <t>Last 3 year</t>
  </si>
  <si>
    <t>Last 5 year</t>
  </si>
  <si>
    <t>Since inception</t>
  </si>
  <si>
    <t>Scheme return</t>
  </si>
  <si>
    <t>IIDF Series -1B</t>
  </si>
  <si>
    <t>IIDF Series -1C</t>
  </si>
  <si>
    <r>
      <t xml:space="preserve">Past performance may or may not be sustained in future. </t>
    </r>
    <r>
      <rPr>
        <sz val="10"/>
        <color indexed="8"/>
        <rFont val="Times New Roman"/>
        <family val="1"/>
      </rPr>
      <t>Returns greater than 1 year period are compounded annualized (CAGR)</t>
    </r>
  </si>
  <si>
    <t>(b) The above scheme return is net of applicable expenses and benchmark return is on a gross basis</t>
  </si>
  <si>
    <t xml:space="preserve"> IL&amp;FS Infrastructure Debt Fund Series - 3A</t>
  </si>
  <si>
    <t xml:space="preserve"> IL&amp;FS Infrastructure Debt Fund Series - 3B</t>
  </si>
  <si>
    <t>IL&amp;FS Infrastructure Debt Fund - Series 3-A and 3-B</t>
  </si>
  <si>
    <t>(d) For the Scheme, IL&amp;FS Infrastructure Debt Fund-Series 3B, performance will be provided after completion of one year</t>
  </si>
  <si>
    <t>IIDF Series -3A</t>
  </si>
  <si>
    <t>The IL&amp;FS Financial Centre, 1st Floor, Plot C-22, G-Block, Bandra Kurla Complex, Bandra East, Mumbai-400051 (www.ilfsinfrafund.com)</t>
  </si>
  <si>
    <t>Portfolio as on April 30, 2019</t>
  </si>
  <si>
    <t>IL&amp;FS  Infrastructure Debt Fund Series 1A</t>
  </si>
  <si>
    <t>Sr. No.</t>
  </si>
  <si>
    <t>Name of Instrument</t>
  </si>
  <si>
    <t>ISIN</t>
  </si>
  <si>
    <t>Quantity</t>
  </si>
  <si>
    <t>Market value</t>
  </si>
  <si>
    <t>% to Net Assets</t>
  </si>
  <si>
    <t>(` In lakhs)</t>
  </si>
  <si>
    <t>Non Convertible Debentures-Listed</t>
  </si>
  <si>
    <t>Il&amp;Fs Wind Energy Limited</t>
  </si>
  <si>
    <t>INE810V08031</t>
  </si>
  <si>
    <t>Non Convertible Debentures-Privately placed (Unlisted)</t>
  </si>
  <si>
    <t>Clean Max Enviro Energy Solutions Private Limited</t>
  </si>
  <si>
    <t>INE647U07015</t>
  </si>
  <si>
    <t>Abhitech Developers Private Limited</t>
  </si>
  <si>
    <t>INE683V07026</t>
  </si>
  <si>
    <t>Ghv Hospitality (India) Private Limited</t>
  </si>
  <si>
    <t>INE01F007012</t>
  </si>
  <si>
    <t>Bhilangana Hydro Power Limited</t>
  </si>
  <si>
    <t>INE453I07153</t>
  </si>
  <si>
    <t>INE453I07161</t>
  </si>
  <si>
    <t>CBLO</t>
  </si>
  <si>
    <t>Total</t>
  </si>
  <si>
    <t>Current Assets and Current Liabilities</t>
  </si>
  <si>
    <t>CBLO, Current Assets and Current Liabilities</t>
  </si>
  <si>
    <t>IL&amp;FS  Infrastructure Debt Fund Series 1B</t>
  </si>
  <si>
    <t>INE656Y08016</t>
  </si>
  <si>
    <t>Bhilwara Green Energy Limited</t>
  </si>
  <si>
    <t>INE030N07027</t>
  </si>
  <si>
    <t>Williamson Magor &amp; Co. Limited</t>
  </si>
  <si>
    <t>INE210A07014</t>
  </si>
  <si>
    <t>INE683V07018</t>
  </si>
  <si>
    <t>Babcock Borsing Limited</t>
  </si>
  <si>
    <t>INE434K07019</t>
  </si>
  <si>
    <t>INE453I07146</t>
  </si>
  <si>
    <t>Time Technoplast Limited</t>
  </si>
  <si>
    <t>Applied For</t>
  </si>
  <si>
    <t>INE453I07138</t>
  </si>
  <si>
    <t>INE434K07027</t>
  </si>
  <si>
    <t>INE437M07042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</si>
  <si>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</si>
  <si>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</si>
  <si>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</si>
  <si>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</si>
  <si>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</si>
  <si>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INE437M07059</t>
  </si>
  <si>
    <t>IL&amp;FS  Infrastructure Debt Fund Series 3A</t>
  </si>
  <si>
    <t>INE437M07067</t>
  </si>
  <si>
    <t>INE453I07120</t>
  </si>
  <si>
    <t>Kaynes Technology India Private Limited</t>
  </si>
  <si>
    <t>INE918Z07019</t>
  </si>
  <si>
    <t>Janaadhar (India) Private Limited</t>
  </si>
  <si>
    <t>INE882W07022</t>
  </si>
  <si>
    <t>IL&amp;FS  Infrastructure Debt Fund Series 3B</t>
  </si>
  <si>
    <t>INE437M07075</t>
  </si>
  <si>
    <t>INE117N07030</t>
  </si>
  <si>
    <t>INE117N07022</t>
  </si>
  <si>
    <t>Triparty REPO, Current Assets and Current Liabilities</t>
  </si>
  <si>
    <t>IL&amp;FS Infrastructure Debt Fund - Series 1-B and 1-C</t>
  </si>
  <si>
    <t>IL&amp;FS Solar Power Limited</t>
  </si>
  <si>
    <t>IL&amp;FS Wind Energy Limited</t>
  </si>
  <si>
    <t>GHV Hospitality (India) Private Limited</t>
  </si>
  <si>
    <t>AMFI Hospital Limited</t>
  </si>
  <si>
    <t>AMRI Hospital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</si>
</sst>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5" fillId="0" borderId="0"/>
    <xf numFmtId="0" fontId="6" fillId="0" borderId="0"/>
    <xf numFmtId="0" fontId="1" fillId="0" borderId="0"/>
    <xf numFmtId="0" fontId="8" fillId="0" borderId="0"/>
    <xf numFmtId="0" fontId="8" fillId="32" borderId="8" applyNumberFormat="0" applyFont="0" applyAlignment="0" applyProtection="0"/>
    <xf numFmtId="0" fontId="21" fillId="27" borderId="9" applyNumberForma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17" fontId="0" fillId="0" borderId="0" xfId="0" applyNumberFormat="1"/>
    <xf numFmtId="0" fontId="25" fillId="0" borderId="0" xfId="0" applyFont="1"/>
    <xf numFmtId="164" fontId="0" fillId="0" borderId="0" xfId="0" applyNumberFormat="1"/>
    <xf numFmtId="9" fontId="7" fillId="0" borderId="0" xfId="47" applyFont="1"/>
    <xf numFmtId="165" fontId="7" fillId="0" borderId="0" xfId="47" applyNumberFormat="1" applyFont="1"/>
    <xf numFmtId="0" fontId="0" fillId="0" borderId="0" xfId="0" applyAlignment="1">
      <alignment vertical="top"/>
    </xf>
    <xf numFmtId="0" fontId="26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justify" vertical="top" wrapText="1"/>
    </xf>
    <xf numFmtId="10" fontId="28" fillId="0" borderId="1" xfId="0" applyNumberFormat="1" applyFont="1" applyBorder="1" applyAlignment="1">
      <alignment horizontal="justify" vertical="top" wrapText="1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/>
    </xf>
    <xf numFmtId="165" fontId="7" fillId="0" borderId="1" xfId="29" applyNumberFormat="1" applyFont="1" applyBorder="1"/>
    <xf numFmtId="4" fontId="0" fillId="0" borderId="0" xfId="0" applyNumberFormat="1"/>
    <xf numFmtId="164" fontId="28" fillId="0" borderId="1" xfId="29" applyFont="1" applyBorder="1" applyAlignment="1">
      <alignment horizontal="justify" vertical="top" wrapText="1"/>
    </xf>
    <xf numFmtId="0" fontId="33" fillId="0" borderId="0" xfId="42" applyFont="1" applyFill="1" applyBorder="1"/>
    <xf numFmtId="10" fontId="33" fillId="0" borderId="0" xfId="49" applyNumberFormat="1" applyFont="1" applyFill="1" applyBorder="1"/>
    <xf numFmtId="166" fontId="34" fillId="0" borderId="0" xfId="31" applyNumberFormat="1" applyFont="1" applyFill="1" applyBorder="1" applyAlignment="1">
      <alignment horizontal="center" vertical="top" wrapText="1"/>
    </xf>
    <xf numFmtId="0" fontId="33" fillId="0" borderId="0" xfId="42" applyFont="1" applyBorder="1"/>
    <xf numFmtId="10" fontId="33" fillId="0" borderId="0" xfId="49" applyNumberFormat="1" applyFont="1" applyBorder="1"/>
    <xf numFmtId="166" fontId="34" fillId="35" borderId="0" xfId="31" applyNumberFormat="1" applyFont="1" applyFill="1" applyBorder="1" applyAlignment="1">
      <alignment horizontal="center" vertical="top" wrapText="1"/>
    </xf>
    <xf numFmtId="39" fontId="34" fillId="35" borderId="0" xfId="31" applyNumberFormat="1" applyFont="1" applyFill="1" applyBorder="1" applyAlignment="1">
      <alignment horizontal="center" vertical="top" wrapText="1"/>
    </xf>
    <xf numFmtId="164" fontId="34" fillId="0" borderId="0" xfId="31" applyFont="1" applyFill="1" applyBorder="1" applyAlignment="1">
      <alignment horizontal="center" vertical="top" wrapText="1"/>
    </xf>
    <xf numFmtId="10" fontId="33" fillId="0" borderId="0" xfId="42" applyNumberFormat="1" applyFont="1" applyBorder="1"/>
    <xf numFmtId="0" fontId="35" fillId="0" borderId="0" xfId="42" applyFont="1" applyFill="1" applyBorder="1"/>
    <xf numFmtId="165" fontId="33" fillId="0" borderId="0" xfId="31" applyNumberFormat="1" applyFont="1" applyFill="1" applyBorder="1"/>
    <xf numFmtId="39" fontId="33" fillId="0" borderId="0" xfId="42" applyNumberFormat="1" applyFont="1" applyFill="1" applyBorder="1"/>
    <xf numFmtId="10" fontId="33" fillId="0" borderId="0" xfId="42" applyNumberFormat="1" applyFont="1" applyFill="1" applyBorder="1"/>
    <xf numFmtId="164" fontId="33" fillId="0" borderId="0" xfId="29" applyFont="1" applyFill="1" applyBorder="1"/>
    <xf numFmtId="4" fontId="33" fillId="0" borderId="0" xfId="42" applyNumberFormat="1" applyFont="1" applyFill="1" applyBorder="1"/>
    <xf numFmtId="0" fontId="36" fillId="36" borderId="0" xfId="42" applyFont="1" applyFill="1" applyBorder="1"/>
    <xf numFmtId="39" fontId="36" fillId="36" borderId="0" xfId="42" applyNumberFormat="1" applyFont="1" applyFill="1" applyBorder="1"/>
    <xf numFmtId="10" fontId="36" fillId="36" borderId="0" xfId="42" applyNumberFormat="1" applyFont="1" applyFill="1" applyBorder="1"/>
    <xf numFmtId="0" fontId="36" fillId="0" borderId="0" xfId="42" applyFont="1" applyFill="1" applyBorder="1"/>
    <xf numFmtId="39" fontId="33" fillId="0" borderId="0" xfId="42" applyNumberFormat="1" applyFont="1" applyBorder="1"/>
    <xf numFmtId="4" fontId="33" fillId="0" borderId="0" xfId="42" applyNumberFormat="1" applyFont="1" applyBorder="1"/>
    <xf numFmtId="164" fontId="33" fillId="0" borderId="0" xfId="31" applyFont="1" applyFill="1" applyBorder="1"/>
    <xf numFmtId="10" fontId="36" fillId="36" borderId="0" xfId="42" applyNumberFormat="1" applyFont="1" applyFill="1" applyBorder="1" applyAlignment="1">
      <alignment horizontal="right"/>
    </xf>
    <xf numFmtId="4" fontId="33" fillId="0" borderId="0" xfId="43" applyNumberFormat="1" applyFont="1" applyFill="1" applyBorder="1"/>
    <xf numFmtId="0" fontId="34" fillId="35" borderId="0" xfId="42" applyFont="1" applyFill="1" applyBorder="1" applyAlignment="1">
      <alignment horizontal="center" vertical="top" wrapText="1"/>
    </xf>
    <xf numFmtId="0" fontId="37" fillId="0" borderId="0" xfId="42" applyFont="1" applyFill="1" applyBorder="1"/>
    <xf numFmtId="4" fontId="36" fillId="36" borderId="0" xfId="42" applyNumberFormat="1" applyFont="1" applyFill="1" applyBorder="1"/>
    <xf numFmtId="10" fontId="36" fillId="36" borderId="0" xfId="31" applyNumberFormat="1" applyFont="1" applyFill="1" applyBorder="1"/>
    <xf numFmtId="39" fontId="35" fillId="0" borderId="0" xfId="42" applyNumberFormat="1" applyFont="1" applyBorder="1"/>
    <xf numFmtId="3" fontId="33" fillId="0" borderId="0" xfId="42" applyNumberFormat="1" applyFont="1" applyFill="1" applyBorder="1"/>
    <xf numFmtId="167" fontId="33" fillId="0" borderId="0" xfId="42" applyNumberFormat="1" applyFont="1" applyFill="1" applyBorder="1"/>
    <xf numFmtId="39" fontId="35" fillId="0" borderId="0" xfId="42" applyNumberFormat="1" applyFont="1" applyFill="1" applyBorder="1"/>
    <xf numFmtId="0" fontId="33" fillId="0" borderId="0" xfId="42" applyFont="1" applyFill="1" applyBorder="1" applyAlignment="1">
      <alignment horizontal="center" vertical="top" wrapText="1"/>
    </xf>
    <xf numFmtId="166" fontId="34" fillId="33" borderId="0" xfId="31" applyNumberFormat="1" applyFont="1" applyFill="1" applyBorder="1" applyAlignment="1">
      <alignment horizontal="center" vertical="top" wrapText="1"/>
    </xf>
    <xf numFmtId="0" fontId="34" fillId="34" borderId="0" xfId="42" applyFont="1" applyFill="1" applyBorder="1" applyAlignment="1">
      <alignment horizontal="center" vertical="top" wrapText="1"/>
    </xf>
    <xf numFmtId="0" fontId="34" fillId="35" borderId="0" xfId="42" applyFont="1" applyFill="1" applyBorder="1" applyAlignment="1">
      <alignment horizontal="center" vertical="top" wrapText="1"/>
    </xf>
    <xf numFmtId="166" fontId="34" fillId="35" borderId="0" xfId="31" applyNumberFormat="1" applyFont="1" applyFill="1" applyBorder="1" applyAlignment="1">
      <alignment horizontal="center" vertical="top" wrapText="1"/>
    </xf>
    <xf numFmtId="10" fontId="34" fillId="35" borderId="0" xfId="49" applyNumberFormat="1" applyFont="1" applyFill="1" applyBorder="1" applyAlignment="1">
      <alignment horizontal="center" vertical="top" wrapText="1"/>
    </xf>
    <xf numFmtId="0" fontId="32" fillId="0" borderId="0" xfId="0" applyFont="1" applyBorder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2" fillId="0" borderId="1" xfId="0" applyFont="1" applyBorder="1"/>
    <xf numFmtId="17" fontId="22" fillId="0" borderId="1" xfId="0" applyNumberFormat="1" applyFont="1" applyBorder="1"/>
    <xf numFmtId="0" fontId="0" fillId="0" borderId="1" xfId="0" applyBorder="1"/>
  </cellXfs>
  <cellStyles count="52">
    <cellStyle name="_x000a_386grabber=m" xfId="1"/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29" builtinId="3"/>
    <cellStyle name="Comma 2" xfId="30"/>
    <cellStyle name="Comma 2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2 2" xfId="42"/>
    <cellStyle name="Normal 3" xfId="43"/>
    <cellStyle name="Normal 4" xfId="44"/>
    <cellStyle name="Note 2" xfId="45"/>
    <cellStyle name="Output 2" xfId="46"/>
    <cellStyle name="Percent" xfId="47" builtinId="5"/>
    <cellStyle name="Percent 2" xfId="48"/>
    <cellStyle name="Percent 2 2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3248025</xdr:colOff>
      <xdr:row>0</xdr:row>
      <xdr:rowOff>0</xdr:rowOff>
    </xdr:from>
    <xdr:to>
      <xdr:col>7</xdr:col>
      <xdr:colOff>590550</xdr:colOff>
      <xdr:row>2</xdr:row>
      <xdr:rowOff>123825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52850" y="0"/>
          <a:ext cx="35718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DF/Live%20_IDF/NAV/2014-2015/2015-2016/2016-2017/2019-%202020/APR%2019/Portfolio/IL&amp;FS%20Mutual%20Fund%20(IDF)_P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disclosure"/>
      <sheetName val="Portfolio Dis Ser2"/>
      <sheetName val="Series 1"/>
      <sheetName val="Series 2"/>
      <sheetName val="saurabh_100001_PortfolioApprais"/>
      <sheetName val="Portfolio return"/>
      <sheetName val="1A"/>
      <sheetName val="1B"/>
      <sheetName val="1C"/>
      <sheetName val="2A"/>
      <sheetName val="2B"/>
      <sheetName val="2C"/>
      <sheetName val="Series 3"/>
      <sheetName val="PORTFOLIO APPRAISAL"/>
      <sheetName val="Sheet3"/>
      <sheetName val="MASTER"/>
      <sheetName val="Group Company"/>
    </sheetNames>
    <sheetDataSet>
      <sheetData sheetId="0">
        <row r="5">
          <cell r="B5" t="str">
            <v>Portfolio as on April 30, 2019</v>
          </cell>
        </row>
      </sheetData>
      <sheetData sheetId="1"/>
      <sheetData sheetId="2">
        <row r="6">
          <cell r="C6" t="str">
            <v>INE683V07026</v>
          </cell>
          <cell r="D6">
            <v>0</v>
          </cell>
          <cell r="E6" t="str">
            <v>Unrated</v>
          </cell>
          <cell r="F6">
            <v>0</v>
          </cell>
          <cell r="G6">
            <v>0</v>
          </cell>
          <cell r="H6">
            <v>0</v>
          </cell>
        </row>
        <row r="7">
          <cell r="C7" t="str">
            <v>INE437M07034</v>
          </cell>
          <cell r="D7">
            <v>0</v>
          </cell>
          <cell r="E7" t="str">
            <v>CARE A- (SO)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C9" t="str">
            <v>INE453I07153</v>
          </cell>
          <cell r="D9">
            <v>0</v>
          </cell>
          <cell r="E9" t="str">
            <v>CARE A</v>
          </cell>
          <cell r="F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C11" t="str">
            <v>INE453I07161</v>
          </cell>
          <cell r="D11">
            <v>0</v>
          </cell>
          <cell r="E11" t="str">
            <v>CARE A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C13" t="str">
            <v>INE647U07015</v>
          </cell>
          <cell r="D13">
            <v>0</v>
          </cell>
          <cell r="E13" t="str">
            <v>ICRA BBB+</v>
          </cell>
          <cell r="F13">
            <v>0</v>
          </cell>
          <cell r="G13">
            <v>0</v>
          </cell>
          <cell r="H13">
            <v>0</v>
          </cell>
        </row>
        <row r="14">
          <cell r="C14" t="str">
            <v>INE01F007012</v>
          </cell>
          <cell r="D14">
            <v>0</v>
          </cell>
          <cell r="E14" t="str">
            <v>Unrated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26">
          <cell r="H26">
            <v>0</v>
          </cell>
          <cell r="S26">
            <v>3436337823.7800002</v>
          </cell>
          <cell r="AD26">
            <v>4246793463.3400002</v>
          </cell>
        </row>
        <row r="28">
          <cell r="A28" t="str">
            <v>CBLO</v>
          </cell>
          <cell r="F28">
            <v>0</v>
          </cell>
        </row>
        <row r="29">
          <cell r="A29" t="str">
            <v>Current Assets and Current Liabilities</v>
          </cell>
          <cell r="F29">
            <v>0.35000000009313226</v>
          </cell>
        </row>
        <row r="30">
          <cell r="H30">
            <v>0.35000000009313226</v>
          </cell>
          <cell r="S30">
            <v>4032035291.9800005</v>
          </cell>
          <cell r="AD30">
            <v>4744753216.5699997</v>
          </cell>
        </row>
      </sheetData>
      <sheetData sheetId="3">
        <row r="5">
          <cell r="C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H22">
            <v>1292156257.6199999</v>
          </cell>
          <cell r="S22">
            <v>1586775404</v>
          </cell>
        </row>
        <row r="26">
          <cell r="H26">
            <v>1579104425.1099999</v>
          </cell>
          <cell r="S26">
            <v>1676312506.6200001</v>
          </cell>
        </row>
      </sheetData>
      <sheetData sheetId="13">
        <row r="24">
          <cell r="J24">
            <v>0</v>
          </cell>
        </row>
        <row r="34">
          <cell r="DD34">
            <v>1586775405.6700001</v>
          </cell>
        </row>
        <row r="46">
          <cell r="DD46">
            <v>1676312508.29</v>
          </cell>
        </row>
        <row r="48">
          <cell r="CP48">
            <v>1292156255.03</v>
          </cell>
        </row>
        <row r="54">
          <cell r="X54">
            <v>3436337824.3499999</v>
          </cell>
        </row>
        <row r="56">
          <cell r="AL56">
            <v>4246793464.9400001</v>
          </cell>
        </row>
        <row r="63">
          <cell r="CP63">
            <v>1579104422.52</v>
          </cell>
        </row>
        <row r="69">
          <cell r="X69">
            <v>4032035292.5599999</v>
          </cell>
        </row>
        <row r="75">
          <cell r="AL75">
            <v>4744753217.9799995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58" t="s">
        <v>5</v>
      </c>
      <c r="B1" s="59">
        <v>43585</v>
      </c>
    </row>
    <row r="2" spans="1:5" x14ac:dyDescent="0.25">
      <c r="A2" s="60" t="s">
        <v>0</v>
      </c>
      <c r="B2" s="13">
        <v>4032035292.5590601</v>
      </c>
      <c r="C2" s="3"/>
      <c r="D2" s="4"/>
      <c r="E2" s="5"/>
    </row>
    <row r="3" spans="1:5" x14ac:dyDescent="0.25">
      <c r="A3" s="60" t="s">
        <v>1</v>
      </c>
      <c r="B3" s="13">
        <v>4744753217.9797001</v>
      </c>
      <c r="C3" s="3"/>
      <c r="D3" s="4"/>
      <c r="E3" s="5"/>
    </row>
    <row r="4" spans="1:5" x14ac:dyDescent="0.25">
      <c r="A4" s="60" t="s">
        <v>2</v>
      </c>
      <c r="B4" s="13">
        <v>1660739886.5952899</v>
      </c>
      <c r="C4" s="3"/>
      <c r="D4" s="4"/>
      <c r="E4" s="5"/>
    </row>
    <row r="5" spans="1:5" x14ac:dyDescent="0.25">
      <c r="A5" s="60" t="s">
        <v>3</v>
      </c>
      <c r="B5" s="13">
        <v>2295560506.7690501</v>
      </c>
      <c r="C5" s="3"/>
      <c r="D5" s="4"/>
      <c r="E5" s="5"/>
    </row>
    <row r="6" spans="1:5" x14ac:dyDescent="0.25">
      <c r="A6" s="60" t="s">
        <v>4</v>
      </c>
      <c r="B6" s="13">
        <v>1814273474.33373</v>
      </c>
      <c r="C6" s="3"/>
      <c r="D6" s="4"/>
      <c r="E6" s="5"/>
    </row>
    <row r="7" spans="1:5" x14ac:dyDescent="0.25">
      <c r="A7" s="60" t="s">
        <v>23</v>
      </c>
      <c r="B7" s="13">
        <v>1579104422.51999</v>
      </c>
    </row>
    <row r="8" spans="1:5" x14ac:dyDescent="0.25">
      <c r="A8" s="60" t="s">
        <v>24</v>
      </c>
      <c r="B8" s="13">
        <v>1676312508.2927899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15"/>
  <sheetViews>
    <sheetView view="pageBreakPreview" topLeftCell="B109" zoomScale="87" zoomScaleSheetLayoutView="87" workbookViewId="0">
      <selection activeCell="C28" sqref="C28"/>
    </sheetView>
  </sheetViews>
  <sheetFormatPr defaultRowHeight="15.75" x14ac:dyDescent="0.25"/>
  <cols>
    <col min="1" max="1" width="1" style="16" hidden="1" customWidth="1"/>
    <col min="2" max="2" width="7.5703125" style="16" customWidth="1"/>
    <col min="3" max="3" width="61.28515625" style="16" customWidth="1"/>
    <col min="4" max="4" width="16.42578125" style="16" customWidth="1"/>
    <col min="5" max="5" width="15.7109375" style="26" customWidth="1"/>
    <col min="6" max="6" width="20.140625" style="26" hidden="1" customWidth="1"/>
    <col min="7" max="7" width="16.85546875" style="16" hidden="1" customWidth="1"/>
    <col min="8" max="8" width="15.85546875" style="16" customWidth="1"/>
    <col min="9" max="9" width="16.28515625" style="16" customWidth="1"/>
    <col min="10" max="10" width="19.85546875" style="16" customWidth="1"/>
    <col min="11" max="11" width="9.140625" style="17" hidden="1" customWidth="1"/>
    <col min="12" max="12" width="15.7109375" style="16" hidden="1" customWidth="1"/>
    <col min="13" max="13" width="19.140625" style="16" hidden="1" customWidth="1"/>
    <col min="14" max="15" width="9.140625" style="16" hidden="1" customWidth="1"/>
    <col min="16" max="16" width="25.5703125" style="16" hidden="1" customWidth="1"/>
    <col min="17" max="17" width="10.42578125" style="16" hidden="1" customWidth="1"/>
    <col min="18" max="19" width="9.140625" style="16" hidden="1" customWidth="1"/>
    <col min="20" max="20" width="9.140625" style="16" customWidth="1"/>
    <col min="21" max="16384" width="9.140625" style="16"/>
  </cols>
  <sheetData>
    <row r="4" spans="2:12" ht="30.75" customHeight="1" x14ac:dyDescent="0.25">
      <c r="B4" s="48" t="s">
        <v>28</v>
      </c>
      <c r="C4" s="48"/>
      <c r="D4" s="48"/>
      <c r="E4" s="48"/>
      <c r="F4" s="48"/>
      <c r="G4" s="48"/>
      <c r="H4" s="48"/>
    </row>
    <row r="5" spans="2:12" x14ac:dyDescent="0.25">
      <c r="B5" s="49" t="s">
        <v>29</v>
      </c>
      <c r="C5" s="49"/>
      <c r="D5" s="49"/>
      <c r="E5" s="49"/>
      <c r="F5" s="49"/>
      <c r="G5" s="49"/>
      <c r="H5" s="49"/>
    </row>
    <row r="6" spans="2:12" hidden="1" x14ac:dyDescent="0.25">
      <c r="B6" s="18"/>
      <c r="C6" s="18"/>
      <c r="D6" s="18"/>
      <c r="E6" s="18"/>
      <c r="F6" s="18"/>
      <c r="G6" s="18"/>
      <c r="H6" s="18"/>
    </row>
    <row r="7" spans="2:12" s="19" customFormat="1" ht="15.75" hidden="1" customHeight="1" x14ac:dyDescent="0.25">
      <c r="B7" s="50" t="s">
        <v>30</v>
      </c>
      <c r="C7" s="50"/>
      <c r="D7" s="50"/>
      <c r="E7" s="50"/>
      <c r="F7" s="50"/>
      <c r="G7" s="50"/>
      <c r="H7" s="50"/>
      <c r="I7" s="16"/>
      <c r="K7" s="20"/>
      <c r="L7" s="16"/>
    </row>
    <row r="8" spans="2:12" s="19" customFormat="1" hidden="1" x14ac:dyDescent="0.25">
      <c r="B8" s="51" t="s">
        <v>31</v>
      </c>
      <c r="C8" s="52" t="s">
        <v>32</v>
      </c>
      <c r="D8" s="52" t="s">
        <v>33</v>
      </c>
      <c r="E8" s="52" t="s">
        <v>34</v>
      </c>
      <c r="F8" s="21"/>
      <c r="G8" s="22" t="s">
        <v>35</v>
      </c>
      <c r="H8" s="53" t="s">
        <v>36</v>
      </c>
      <c r="I8" s="23"/>
      <c r="J8" s="24"/>
      <c r="K8" s="20"/>
      <c r="L8" s="23"/>
    </row>
    <row r="9" spans="2:12" hidden="1" x14ac:dyDescent="0.25">
      <c r="B9" s="51"/>
      <c r="C9" s="52"/>
      <c r="D9" s="52"/>
      <c r="E9" s="52"/>
      <c r="F9" s="21"/>
      <c r="G9" s="22" t="s">
        <v>37</v>
      </c>
      <c r="H9" s="53"/>
    </row>
    <row r="10" spans="2:12" hidden="1" x14ac:dyDescent="0.25">
      <c r="C10" s="25" t="s">
        <v>38</v>
      </c>
      <c r="G10" s="27"/>
      <c r="H10" s="28"/>
    </row>
    <row r="11" spans="2:12" hidden="1" x14ac:dyDescent="0.25">
      <c r="B11" s="16">
        <v>1</v>
      </c>
      <c r="C11" s="16" t="s">
        <v>39</v>
      </c>
      <c r="D11" s="16" t="s">
        <v>40</v>
      </c>
      <c r="E11" s="26">
        <v>0</v>
      </c>
      <c r="F11" s="26">
        <v>0</v>
      </c>
      <c r="G11" s="29">
        <v>0</v>
      </c>
      <c r="H11" s="29" t="e">
        <f>G11/$G$21</f>
        <v>#VALUE!</v>
      </c>
    </row>
    <row r="12" spans="2:12" hidden="1" x14ac:dyDescent="0.25">
      <c r="G12" s="27"/>
      <c r="H12" s="28"/>
      <c r="L12" s="30"/>
    </row>
    <row r="13" spans="2:12" hidden="1" x14ac:dyDescent="0.25">
      <c r="C13" s="25" t="s">
        <v>41</v>
      </c>
      <c r="G13" s="27"/>
      <c r="H13" s="28"/>
      <c r="L13" s="30"/>
    </row>
    <row r="14" spans="2:12" hidden="1" x14ac:dyDescent="0.25">
      <c r="B14" s="16">
        <f>+B11+1</f>
        <v>2</v>
      </c>
      <c r="C14" s="16" t="s">
        <v>42</v>
      </c>
      <c r="D14" s="16" t="s">
        <v>43</v>
      </c>
      <c r="E14" s="26">
        <f>+VLOOKUP(D14,'[1]Series 1'!$C$6:$H$18,2,0)</f>
        <v>0</v>
      </c>
      <c r="F14" s="26">
        <f>+VLOOKUP(D14,'[1]Series 1'!$C$6:$H$18,6,0)</f>
        <v>0</v>
      </c>
      <c r="G14" s="27">
        <f>+F14/100000</f>
        <v>0</v>
      </c>
      <c r="H14" s="28" t="e">
        <f>G14/$G$21</f>
        <v>#VALUE!</v>
      </c>
      <c r="L14" s="30"/>
    </row>
    <row r="15" spans="2:12" hidden="1" x14ac:dyDescent="0.25">
      <c r="B15" s="16">
        <f>+B14+1</f>
        <v>3</v>
      </c>
      <c r="C15" s="16" t="s">
        <v>44</v>
      </c>
      <c r="D15" s="16" t="s">
        <v>45</v>
      </c>
      <c r="E15" s="26">
        <f>+VLOOKUP(D15,'[1]Series 1'!$C$6:$H$18,2,0)</f>
        <v>0</v>
      </c>
      <c r="F15" s="26">
        <f>+VLOOKUP(D15,'[1]Series 1'!$C$6:$H$18,6,0)</f>
        <v>0</v>
      </c>
      <c r="G15" s="27">
        <f>+F15/100000</f>
        <v>0</v>
      </c>
      <c r="H15" s="28" t="e">
        <f>G15/$G$21</f>
        <v>#VALUE!</v>
      </c>
      <c r="L15" s="30"/>
    </row>
    <row r="16" spans="2:12" hidden="1" x14ac:dyDescent="0.25">
      <c r="B16" s="16">
        <f>+B15+1</f>
        <v>4</v>
      </c>
      <c r="C16" s="16" t="s">
        <v>46</v>
      </c>
      <c r="D16" s="16" t="s">
        <v>47</v>
      </c>
      <c r="E16" s="26">
        <f>+VLOOKUP(D16,'[1]Series 1'!$C$6:$H$18,2,0)</f>
        <v>0</v>
      </c>
      <c r="F16" s="26">
        <f>+VLOOKUP(D16,'[1]Series 1'!$C$6:$H$18,6,0)</f>
        <v>0</v>
      </c>
      <c r="G16" s="27">
        <f>+F16/100000</f>
        <v>0</v>
      </c>
      <c r="H16" s="28" t="e">
        <f>G16/$G$21</f>
        <v>#VALUE!</v>
      </c>
      <c r="L16" s="30"/>
    </row>
    <row r="17" spans="1:17" hidden="1" x14ac:dyDescent="0.25">
      <c r="B17" s="16">
        <f>+B16+1</f>
        <v>5</v>
      </c>
      <c r="C17" s="16" t="s">
        <v>48</v>
      </c>
      <c r="D17" s="16" t="s">
        <v>49</v>
      </c>
      <c r="E17" s="26">
        <f>+VLOOKUP(D17,'[1]Series 1'!$C$6:$H$18,2,0)</f>
        <v>0</v>
      </c>
      <c r="F17" s="26">
        <f>+VLOOKUP(D17,'[1]Series 1'!$C$6:$H$18,6,0)</f>
        <v>0</v>
      </c>
      <c r="G17" s="27">
        <f>+F17/100000</f>
        <v>0</v>
      </c>
      <c r="H17" s="28" t="e">
        <f>G17/$G$21</f>
        <v>#VALUE!</v>
      </c>
      <c r="L17" s="30"/>
    </row>
    <row r="18" spans="1:17" hidden="1" x14ac:dyDescent="0.25">
      <c r="B18" s="16">
        <f>+B17+1</f>
        <v>6</v>
      </c>
      <c r="C18" s="16" t="s">
        <v>48</v>
      </c>
      <c r="D18" s="16" t="s">
        <v>50</v>
      </c>
      <c r="E18" s="26">
        <f>+VLOOKUP(D18,'[1]Series 1'!$C$6:$H$18,2,0)</f>
        <v>0</v>
      </c>
      <c r="F18" s="26">
        <f>+VLOOKUP(D18,'[1]Series 1'!$C$6:$H$18,6,0)</f>
        <v>0</v>
      </c>
      <c r="G18" s="27">
        <f>+F18/100000</f>
        <v>0</v>
      </c>
      <c r="H18" s="28" t="e">
        <f>G18/$G$21</f>
        <v>#VALUE!</v>
      </c>
      <c r="L18" s="30"/>
    </row>
    <row r="19" spans="1:17" s="19" customFormat="1" hidden="1" x14ac:dyDescent="0.25">
      <c r="A19" s="19" t="s">
        <v>51</v>
      </c>
      <c r="C19" s="31" t="s">
        <v>52</v>
      </c>
      <c r="D19" s="31"/>
      <c r="E19" s="31"/>
      <c r="F19" s="32">
        <f>SUM(F12:F18)</f>
        <v>0</v>
      </c>
      <c r="G19" s="32">
        <f>SUM(G12:G18)</f>
        <v>0</v>
      </c>
      <c r="H19" s="33" t="e">
        <f>SUM(H12:H18)</f>
        <v>#VALUE!</v>
      </c>
      <c r="I19" s="34"/>
      <c r="K19" s="20"/>
      <c r="L19" s="16">
        <f>+'[1]Series 1'!H26</f>
        <v>0</v>
      </c>
      <c r="M19" s="35">
        <f>+F19-L19</f>
        <v>0</v>
      </c>
      <c r="N19" s="19" t="b">
        <f>+L19=F19</f>
        <v>1</v>
      </c>
      <c r="O19" s="19">
        <f>+L19/100000</f>
        <v>0</v>
      </c>
      <c r="P19" s="36">
        <f>+'[1]PORTFOLIO APPRAISAL'!J24/100000</f>
        <v>0</v>
      </c>
      <c r="Q19" s="36">
        <f>+O19-P19</f>
        <v>0</v>
      </c>
    </row>
    <row r="20" spans="1:17" hidden="1" x14ac:dyDescent="0.25">
      <c r="A20" s="16" t="s">
        <v>53</v>
      </c>
      <c r="C20" s="16" t="s">
        <v>54</v>
      </c>
      <c r="D20" s="37"/>
      <c r="F20" s="26" t="e">
        <f>+SUMIF('[1]Series 1'!$A$28:$A$29,'Portfolio disclosure'!A19,'[1]Series 1'!$F$28:$F$29)+SUMIF('[1]Series 1'!$A$28:$A$29,'Portfolio disclosure'!A20,'[1]Series 1'!$F$28:$F$29)</f>
        <v>#VALUE!</v>
      </c>
      <c r="G20" s="27" t="e">
        <f>+F20/100000</f>
        <v>#VALUE!</v>
      </c>
      <c r="H20" s="28" t="e">
        <f>G20/$G$21</f>
        <v>#VALUE!</v>
      </c>
    </row>
    <row r="21" spans="1:17" s="19" customFormat="1" hidden="1" x14ac:dyDescent="0.25">
      <c r="C21" s="31" t="s">
        <v>52</v>
      </c>
      <c r="D21" s="31"/>
      <c r="E21" s="31"/>
      <c r="F21" s="32" t="e">
        <f>+F19+F20</f>
        <v>#VALUE!</v>
      </c>
      <c r="G21" s="32" t="e">
        <f>+F21/100000</f>
        <v>#VALUE!</v>
      </c>
      <c r="H21" s="38" t="e">
        <f>H19+H20</f>
        <v>#VALUE!</v>
      </c>
      <c r="I21" s="34"/>
      <c r="K21" s="20"/>
      <c r="L21" s="16">
        <f>+'[1]Series 1'!H30</f>
        <v>0.35000000009313226</v>
      </c>
      <c r="M21" s="35" t="e">
        <f>+F21-L21</f>
        <v>#VALUE!</v>
      </c>
      <c r="N21" s="19" t="e">
        <f>+L21=F21</f>
        <v>#VALUE!</v>
      </c>
      <c r="O21" s="36">
        <f>+L21/100000</f>
        <v>3.5000000009313224E-6</v>
      </c>
      <c r="P21" s="36">
        <f>+'[1]PORTFOLIO APPRAISAL'!J41/100000</f>
        <v>0</v>
      </c>
      <c r="Q21" s="36">
        <f>+O21-P21</f>
        <v>3.5000000009313224E-6</v>
      </c>
    </row>
    <row r="22" spans="1:17" x14ac:dyDescent="0.25">
      <c r="C22" s="39"/>
    </row>
    <row r="23" spans="1:17" x14ac:dyDescent="0.25">
      <c r="B23" s="50" t="s">
        <v>55</v>
      </c>
      <c r="C23" s="50"/>
      <c r="D23" s="50"/>
      <c r="E23" s="50"/>
      <c r="F23" s="50"/>
      <c r="G23" s="50"/>
      <c r="H23" s="50"/>
      <c r="K23" s="28"/>
    </row>
    <row r="24" spans="1:17" x14ac:dyDescent="0.25">
      <c r="B24" s="51" t="s">
        <v>31</v>
      </c>
      <c r="C24" s="51" t="s">
        <v>32</v>
      </c>
      <c r="D24" s="52" t="s">
        <v>33</v>
      </c>
      <c r="E24" s="51" t="s">
        <v>34</v>
      </c>
      <c r="F24" s="40"/>
      <c r="G24" s="22" t="s">
        <v>35</v>
      </c>
      <c r="H24" s="51" t="s">
        <v>36</v>
      </c>
      <c r="K24" s="28"/>
    </row>
    <row r="25" spans="1:17" x14ac:dyDescent="0.25">
      <c r="B25" s="51"/>
      <c r="C25" s="51"/>
      <c r="D25" s="52"/>
      <c r="E25" s="51"/>
      <c r="F25" s="40"/>
      <c r="G25" s="22" t="s">
        <v>37</v>
      </c>
      <c r="H25" s="51"/>
      <c r="K25" s="28"/>
    </row>
    <row r="26" spans="1:17" x14ac:dyDescent="0.25">
      <c r="C26" s="25" t="s">
        <v>38</v>
      </c>
      <c r="E26" s="16"/>
      <c r="F26" s="16"/>
      <c r="G26" s="27"/>
      <c r="H26" s="28"/>
      <c r="K26" s="28"/>
    </row>
    <row r="27" spans="1:17" x14ac:dyDescent="0.25">
      <c r="G27" s="27"/>
      <c r="H27" s="28"/>
      <c r="K27" s="28"/>
    </row>
    <row r="28" spans="1:17" x14ac:dyDescent="0.25">
      <c r="B28" s="16">
        <v>1</v>
      </c>
      <c r="C28" s="16" t="s">
        <v>89</v>
      </c>
      <c r="D28" s="16" t="s">
        <v>56</v>
      </c>
      <c r="E28" s="26">
        <v>547</v>
      </c>
      <c r="F28" s="26">
        <v>637800477</v>
      </c>
      <c r="G28" s="27">
        <v>6378.0047699999996</v>
      </c>
      <c r="H28" s="28">
        <v>0.15818325753959289</v>
      </c>
      <c r="K28" s="28"/>
    </row>
    <row r="29" spans="1:17" x14ac:dyDescent="0.25">
      <c r="B29" s="16">
        <v>2</v>
      </c>
      <c r="C29" s="16" t="s">
        <v>90</v>
      </c>
      <c r="D29" s="16" t="s">
        <v>40</v>
      </c>
      <c r="E29" s="26">
        <v>200</v>
      </c>
      <c r="F29" s="26">
        <v>253211687</v>
      </c>
      <c r="G29" s="27">
        <v>2532.1168699999998</v>
      </c>
      <c r="H29" s="28">
        <v>6.2799967922814504E-2</v>
      </c>
      <c r="K29" s="28"/>
    </row>
    <row r="30" spans="1:17" x14ac:dyDescent="0.25">
      <c r="B30" s="16">
        <v>3</v>
      </c>
      <c r="C30" s="16" t="s">
        <v>57</v>
      </c>
      <c r="D30" s="16" t="s">
        <v>58</v>
      </c>
      <c r="E30" s="26">
        <v>117143</v>
      </c>
      <c r="F30" s="26">
        <v>117143000</v>
      </c>
      <c r="G30" s="27">
        <v>1171.43</v>
      </c>
      <c r="H30" s="28">
        <v>2.9053069112020331E-2</v>
      </c>
      <c r="K30" s="28"/>
    </row>
    <row r="31" spans="1:17" x14ac:dyDescent="0.25">
      <c r="C31" s="25" t="s">
        <v>41</v>
      </c>
      <c r="G31" s="27"/>
      <c r="H31" s="28"/>
    </row>
    <row r="32" spans="1:17" x14ac:dyDescent="0.25">
      <c r="B32" s="16">
        <v>4</v>
      </c>
      <c r="C32" s="16" t="s">
        <v>59</v>
      </c>
      <c r="D32" s="41" t="s">
        <v>60</v>
      </c>
      <c r="E32" s="26">
        <v>578</v>
      </c>
      <c r="F32" s="26">
        <v>584413425</v>
      </c>
      <c r="G32" s="27">
        <v>5844.1342500000001</v>
      </c>
      <c r="H32" s="28">
        <v>0.14494253712571395</v>
      </c>
    </row>
    <row r="33" spans="1:17" x14ac:dyDescent="0.25">
      <c r="B33" s="16">
        <v>5</v>
      </c>
      <c r="C33" s="16" t="s">
        <v>48</v>
      </c>
      <c r="D33" s="16" t="s">
        <v>50</v>
      </c>
      <c r="E33" s="26">
        <v>580</v>
      </c>
      <c r="F33" s="26">
        <v>580000000</v>
      </c>
      <c r="G33" s="27">
        <v>5800</v>
      </c>
      <c r="H33" s="28">
        <v>0.14384794725226255</v>
      </c>
    </row>
    <row r="34" spans="1:17" x14ac:dyDescent="0.25">
      <c r="B34" s="16">
        <v>6</v>
      </c>
      <c r="C34" s="16" t="s">
        <v>91</v>
      </c>
      <c r="D34" s="16" t="s">
        <v>47</v>
      </c>
      <c r="E34" s="26">
        <v>340</v>
      </c>
      <c r="F34" s="26">
        <v>343274590</v>
      </c>
      <c r="G34" s="27">
        <v>3432.7458999999999</v>
      </c>
      <c r="H34" s="28">
        <v>8.5136801923038019E-2</v>
      </c>
    </row>
    <row r="35" spans="1:17" x14ac:dyDescent="0.25">
      <c r="B35" s="16">
        <v>7</v>
      </c>
      <c r="C35" s="16" t="s">
        <v>44</v>
      </c>
      <c r="D35" s="16" t="s">
        <v>45</v>
      </c>
      <c r="E35" s="26">
        <v>266000</v>
      </c>
      <c r="F35" s="26">
        <v>266000000</v>
      </c>
      <c r="G35" s="27">
        <v>2660</v>
      </c>
      <c r="H35" s="28">
        <v>6.5971644774313512E-2</v>
      </c>
    </row>
    <row r="36" spans="1:17" x14ac:dyDescent="0.25">
      <c r="B36" s="16">
        <v>8</v>
      </c>
      <c r="C36" s="16" t="s">
        <v>44</v>
      </c>
      <c r="D36" s="16" t="s">
        <v>61</v>
      </c>
      <c r="E36" s="26">
        <v>245000</v>
      </c>
      <c r="F36" s="26">
        <v>245000000</v>
      </c>
      <c r="G36" s="27">
        <v>2450</v>
      </c>
      <c r="H36" s="28">
        <v>6.0763357028972974E-2</v>
      </c>
    </row>
    <row r="37" spans="1:17" x14ac:dyDescent="0.25">
      <c r="B37" s="16">
        <v>9</v>
      </c>
      <c r="C37" s="16" t="s">
        <v>62</v>
      </c>
      <c r="D37" s="16" t="s">
        <v>63</v>
      </c>
      <c r="E37" s="26">
        <v>150</v>
      </c>
      <c r="F37" s="26">
        <v>163793682</v>
      </c>
      <c r="G37" s="27">
        <v>1637.9368199999999</v>
      </c>
      <c r="H37" s="28">
        <v>4.0623077463085973E-2</v>
      </c>
    </row>
    <row r="38" spans="1:17" x14ac:dyDescent="0.25">
      <c r="A38" s="19"/>
      <c r="B38" s="16">
        <v>10</v>
      </c>
      <c r="C38" s="16" t="s">
        <v>42</v>
      </c>
      <c r="D38" s="16" t="s">
        <v>43</v>
      </c>
      <c r="E38" s="26">
        <v>113</v>
      </c>
      <c r="F38" s="26">
        <v>98875000</v>
      </c>
      <c r="G38" s="27">
        <v>988.75</v>
      </c>
      <c r="H38" s="28">
        <v>2.4522354800978377E-2</v>
      </c>
    </row>
    <row r="39" spans="1:17" x14ac:dyDescent="0.25">
      <c r="A39" s="19" t="s">
        <v>51</v>
      </c>
      <c r="B39" s="16">
        <v>11</v>
      </c>
      <c r="C39" s="16" t="s">
        <v>48</v>
      </c>
      <c r="D39" s="16" t="s">
        <v>64</v>
      </c>
      <c r="E39" s="26">
        <v>35</v>
      </c>
      <c r="F39" s="26">
        <v>35000000</v>
      </c>
      <c r="G39" s="27">
        <v>350</v>
      </c>
      <c r="H39" s="28">
        <v>8.6804795755675672E-3</v>
      </c>
      <c r="M39" s="35"/>
      <c r="N39" s="19"/>
    </row>
    <row r="40" spans="1:17" x14ac:dyDescent="0.25">
      <c r="A40" s="16" t="s">
        <v>53</v>
      </c>
      <c r="B40" s="16">
        <v>12</v>
      </c>
      <c r="C40" s="16" t="s">
        <v>65</v>
      </c>
      <c r="D40" s="16" t="s">
        <v>66</v>
      </c>
      <c r="E40" s="26">
        <v>1</v>
      </c>
      <c r="F40" s="26">
        <v>29025291.780000001</v>
      </c>
      <c r="G40" s="27">
        <v>290.25291780000003</v>
      </c>
      <c r="H40" s="28">
        <v>7.1986700706051206E-3</v>
      </c>
    </row>
    <row r="41" spans="1:17" x14ac:dyDescent="0.25">
      <c r="B41" s="16">
        <v>13</v>
      </c>
      <c r="C41" s="16" t="s">
        <v>48</v>
      </c>
      <c r="D41" s="16" t="s">
        <v>67</v>
      </c>
      <c r="E41" s="26">
        <v>25</v>
      </c>
      <c r="F41" s="26">
        <v>25000000</v>
      </c>
      <c r="G41" s="27">
        <v>250</v>
      </c>
      <c r="H41" s="28">
        <v>6.2003425539768342E-3</v>
      </c>
    </row>
    <row r="42" spans="1:17" x14ac:dyDescent="0.25">
      <c r="B42" s="16">
        <v>14</v>
      </c>
      <c r="C42" s="16" t="s">
        <v>62</v>
      </c>
      <c r="D42" s="16" t="s">
        <v>68</v>
      </c>
      <c r="E42" s="26">
        <v>20</v>
      </c>
      <c r="F42" s="26">
        <v>21809028</v>
      </c>
      <c r="G42" s="27">
        <v>218.09028000000001</v>
      </c>
      <c r="H42" s="28">
        <v>5.4089377747708915E-3</v>
      </c>
    </row>
    <row r="43" spans="1:17" x14ac:dyDescent="0.25">
      <c r="B43" s="16">
        <v>15</v>
      </c>
      <c r="C43" s="16" t="s">
        <v>92</v>
      </c>
      <c r="D43" s="16" t="s">
        <v>69</v>
      </c>
      <c r="E43" s="26">
        <v>20</v>
      </c>
      <c r="F43" s="26">
        <v>19991643</v>
      </c>
      <c r="G43" s="27">
        <v>199.91642999999999</v>
      </c>
      <c r="H43" s="28">
        <v>4.9582013926725236E-3</v>
      </c>
    </row>
    <row r="44" spans="1:17" x14ac:dyDescent="0.25">
      <c r="B44" s="16">
        <v>16</v>
      </c>
      <c r="C44" s="16" t="s">
        <v>48</v>
      </c>
      <c r="D44" s="16" t="s">
        <v>49</v>
      </c>
      <c r="E44" s="26">
        <v>16</v>
      </c>
      <c r="F44" s="26">
        <v>16000000</v>
      </c>
      <c r="G44" s="27">
        <v>160</v>
      </c>
      <c r="H44" s="28">
        <v>3.9682192345451735E-3</v>
      </c>
    </row>
    <row r="45" spans="1:17" x14ac:dyDescent="0.25">
      <c r="C45" s="31" t="s">
        <v>52</v>
      </c>
      <c r="D45" s="31"/>
      <c r="E45" s="31"/>
      <c r="F45" s="32">
        <v>3436337823.7800002</v>
      </c>
      <c r="G45" s="32">
        <v>34363.378237799996</v>
      </c>
      <c r="H45" s="33">
        <v>0.85225886554493135</v>
      </c>
      <c r="L45" s="16">
        <f>+'[1]Series 1'!S26</f>
        <v>3436337823.7800002</v>
      </c>
      <c r="M45" s="35">
        <f>+F45-L45</f>
        <v>0</v>
      </c>
      <c r="N45" s="19" t="b">
        <f>+L45=F45</f>
        <v>1</v>
      </c>
      <c r="O45" s="19">
        <f>+L45/100000</f>
        <v>34363.378237800003</v>
      </c>
      <c r="P45" s="30">
        <f>+'[1]PORTFOLIO APPRAISAL'!X54/100000</f>
        <v>34363.378243499996</v>
      </c>
      <c r="Q45" s="30">
        <f>+O45-P45</f>
        <v>-5.69999247090891E-6</v>
      </c>
    </row>
    <row r="46" spans="1:17" x14ac:dyDescent="0.25">
      <c r="C46" s="16" t="s">
        <v>87</v>
      </c>
      <c r="D46" s="37"/>
      <c r="E46" s="37"/>
      <c r="F46" s="26">
        <v>595697468.20000005</v>
      </c>
      <c r="G46" s="27">
        <v>5956.974682</v>
      </c>
      <c r="H46" s="28">
        <v>0.14774113445506887</v>
      </c>
      <c r="M46" s="35"/>
      <c r="N46" s="19"/>
    </row>
    <row r="47" spans="1:17" x14ac:dyDescent="0.25">
      <c r="B47" s="19"/>
      <c r="C47" s="31" t="s">
        <v>52</v>
      </c>
      <c r="D47" s="31"/>
      <c r="E47" s="31"/>
      <c r="F47" s="42">
        <v>4032035291.9800005</v>
      </c>
      <c r="G47" s="32">
        <v>40320.352919799996</v>
      </c>
      <c r="H47" s="43">
        <v>1.0000000000000002</v>
      </c>
      <c r="L47" s="16">
        <f>+'[1]Series 1'!S30</f>
        <v>4032035291.9800005</v>
      </c>
      <c r="M47" s="35">
        <f>+F47-L47</f>
        <v>0</v>
      </c>
      <c r="N47" s="19" t="b">
        <f>+L47=F47</f>
        <v>1</v>
      </c>
      <c r="O47" s="19">
        <f>+L47/100000</f>
        <v>40320.352919800003</v>
      </c>
      <c r="P47" s="30">
        <f>+'[1]PORTFOLIO APPRAISAL'!X69/100000</f>
        <v>40320.352925599997</v>
      </c>
      <c r="Q47" s="30">
        <f>+O47-P47</f>
        <v>-5.799993232358247E-6</v>
      </c>
    </row>
    <row r="49" spans="2:8" x14ac:dyDescent="0.25">
      <c r="B49" s="50" t="s">
        <v>70</v>
      </c>
      <c r="C49" s="50"/>
      <c r="D49" s="50"/>
      <c r="E49" s="50"/>
      <c r="F49" s="50"/>
      <c r="G49" s="50"/>
      <c r="H49" s="50"/>
    </row>
    <row r="50" spans="2:8" x14ac:dyDescent="0.25">
      <c r="B50" s="51" t="s">
        <v>31</v>
      </c>
      <c r="C50" s="51" t="s">
        <v>32</v>
      </c>
      <c r="D50" s="52" t="s">
        <v>33</v>
      </c>
      <c r="E50" s="51" t="s">
        <v>34</v>
      </c>
      <c r="F50" s="40"/>
      <c r="G50" s="22" t="s">
        <v>35</v>
      </c>
      <c r="H50" s="51" t="s">
        <v>36</v>
      </c>
    </row>
    <row r="51" spans="2:8" x14ac:dyDescent="0.25">
      <c r="B51" s="51"/>
      <c r="C51" s="51"/>
      <c r="D51" s="52"/>
      <c r="E51" s="51"/>
      <c r="F51" s="40"/>
      <c r="G51" s="22" t="s">
        <v>37</v>
      </c>
      <c r="H51" s="51"/>
    </row>
    <row r="52" spans="2:8" x14ac:dyDescent="0.25">
      <c r="B52" s="19"/>
      <c r="C52" s="25" t="s">
        <v>38</v>
      </c>
      <c r="D52" s="19"/>
      <c r="E52" s="19"/>
      <c r="F52" s="19"/>
      <c r="G52" s="44"/>
      <c r="H52" s="24"/>
    </row>
    <row r="53" spans="2:8" x14ac:dyDescent="0.25">
      <c r="B53" s="16">
        <v>1</v>
      </c>
      <c r="C53" s="16" t="s">
        <v>89</v>
      </c>
      <c r="D53" s="16" t="s">
        <v>56</v>
      </c>
      <c r="E53" s="45">
        <v>619</v>
      </c>
      <c r="F53" s="45">
        <v>721752276</v>
      </c>
      <c r="G53" s="27">
        <v>7217.5227599999998</v>
      </c>
      <c r="H53" s="28">
        <v>0.15211587264000159</v>
      </c>
    </row>
    <row r="54" spans="2:8" x14ac:dyDescent="0.25">
      <c r="B54" s="16">
        <v>2</v>
      </c>
      <c r="C54" s="16" t="s">
        <v>57</v>
      </c>
      <c r="D54" s="16" t="s">
        <v>71</v>
      </c>
      <c r="E54" s="45">
        <v>458496</v>
      </c>
      <c r="F54" s="45">
        <v>458496001</v>
      </c>
      <c r="G54" s="27">
        <v>4584.9600099999998</v>
      </c>
      <c r="H54" s="28">
        <v>9.6632212482369848E-2</v>
      </c>
    </row>
    <row r="55" spans="2:8" x14ac:dyDescent="0.25">
      <c r="B55" s="16">
        <v>3</v>
      </c>
      <c r="C55" s="16" t="s">
        <v>90</v>
      </c>
      <c r="D55" s="16" t="s">
        <v>72</v>
      </c>
      <c r="E55" s="45">
        <v>299</v>
      </c>
      <c r="F55" s="45">
        <v>378551472</v>
      </c>
      <c r="G55" s="27">
        <v>3785.5147200000001</v>
      </c>
      <c r="H55" s="28">
        <v>7.9783174112826954E-2</v>
      </c>
    </row>
    <row r="56" spans="2:8" x14ac:dyDescent="0.25">
      <c r="C56" s="25" t="s">
        <v>41</v>
      </c>
      <c r="E56" s="45"/>
      <c r="F56" s="45"/>
      <c r="G56" s="27"/>
      <c r="H56" s="28"/>
    </row>
    <row r="57" spans="2:8" x14ac:dyDescent="0.25">
      <c r="B57" s="16">
        <v>4</v>
      </c>
      <c r="C57" s="16" t="s">
        <v>73</v>
      </c>
      <c r="D57" s="16" t="s">
        <v>74</v>
      </c>
      <c r="E57" s="45">
        <v>650</v>
      </c>
      <c r="F57" s="45">
        <v>629999999.98000002</v>
      </c>
      <c r="G57" s="27">
        <v>6299.9999998000003</v>
      </c>
      <c r="H57" s="28">
        <v>0.13277824393055146</v>
      </c>
    </row>
    <row r="58" spans="2:8" x14ac:dyDescent="0.25">
      <c r="B58" s="16">
        <v>5</v>
      </c>
      <c r="C58" s="16" t="s">
        <v>62</v>
      </c>
      <c r="D58" s="16" t="s">
        <v>63</v>
      </c>
      <c r="E58" s="45">
        <v>552</v>
      </c>
      <c r="F58" s="45">
        <v>602760749</v>
      </c>
      <c r="G58" s="27">
        <v>6027.6074900000003</v>
      </c>
      <c r="H58" s="28">
        <v>0.12703732343654706</v>
      </c>
    </row>
    <row r="59" spans="2:8" x14ac:dyDescent="0.25">
      <c r="B59" s="16">
        <v>6</v>
      </c>
      <c r="C59" s="16" t="s">
        <v>59</v>
      </c>
      <c r="D59" s="41" t="s">
        <v>60</v>
      </c>
      <c r="E59" s="45">
        <v>380</v>
      </c>
      <c r="F59" s="45">
        <v>384216438</v>
      </c>
      <c r="G59" s="27">
        <v>3842.1643800000002</v>
      </c>
      <c r="H59" s="28">
        <v>8.0977117346843083E-2</v>
      </c>
    </row>
    <row r="60" spans="2:8" x14ac:dyDescent="0.25">
      <c r="B60" s="16">
        <v>7</v>
      </c>
      <c r="C60" s="16" t="s">
        <v>91</v>
      </c>
      <c r="D60" s="16" t="s">
        <v>47</v>
      </c>
      <c r="E60" s="45">
        <v>286</v>
      </c>
      <c r="F60" s="45">
        <v>288754508</v>
      </c>
      <c r="G60" s="27">
        <v>2887.5450799999999</v>
      </c>
      <c r="H60" s="28">
        <v>6.0857645238869079E-2</v>
      </c>
    </row>
    <row r="61" spans="2:8" x14ac:dyDescent="0.25">
      <c r="B61" s="16">
        <v>8</v>
      </c>
      <c r="C61" s="16" t="s">
        <v>48</v>
      </c>
      <c r="D61" s="16" t="s">
        <v>50</v>
      </c>
      <c r="E61" s="45">
        <v>261</v>
      </c>
      <c r="F61" s="45">
        <v>261000000</v>
      </c>
      <c r="G61" s="27">
        <v>2610</v>
      </c>
      <c r="H61" s="28">
        <v>5.5008129630117607E-2</v>
      </c>
    </row>
    <row r="62" spans="2:8" x14ac:dyDescent="0.25">
      <c r="B62" s="16">
        <v>9</v>
      </c>
      <c r="C62" s="16" t="s">
        <v>42</v>
      </c>
      <c r="D62" s="16" t="s">
        <v>43</v>
      </c>
      <c r="E62" s="45">
        <v>173</v>
      </c>
      <c r="F62" s="45">
        <v>151375000</v>
      </c>
      <c r="G62" s="27">
        <v>1513.75</v>
      </c>
      <c r="H62" s="28">
        <v>3.1903661389881426E-2</v>
      </c>
    </row>
    <row r="63" spans="2:8" x14ac:dyDescent="0.25">
      <c r="B63" s="16">
        <v>10</v>
      </c>
      <c r="C63" s="16" t="s">
        <v>93</v>
      </c>
      <c r="D63" s="16" t="s">
        <v>75</v>
      </c>
      <c r="E63" s="45">
        <v>120</v>
      </c>
      <c r="F63" s="45">
        <v>119949863</v>
      </c>
      <c r="G63" s="27">
        <v>1199.49863</v>
      </c>
      <c r="H63" s="28">
        <v>2.5280527252945776E-2</v>
      </c>
    </row>
    <row r="64" spans="2:8" x14ac:dyDescent="0.25">
      <c r="B64" s="16">
        <v>11</v>
      </c>
      <c r="C64" s="16" t="s">
        <v>62</v>
      </c>
      <c r="D64" s="16" t="s">
        <v>68</v>
      </c>
      <c r="E64" s="45">
        <v>85</v>
      </c>
      <c r="F64" s="45">
        <v>91350511</v>
      </c>
      <c r="G64" s="27">
        <v>913.50510999999995</v>
      </c>
      <c r="H64" s="28">
        <v>1.9252953068450131E-2</v>
      </c>
    </row>
    <row r="65" spans="1:17" x14ac:dyDescent="0.25">
      <c r="B65" s="16">
        <v>12</v>
      </c>
      <c r="C65" s="16" t="s">
        <v>44</v>
      </c>
      <c r="D65" s="16" t="s">
        <v>45</v>
      </c>
      <c r="E65" s="45">
        <v>61000</v>
      </c>
      <c r="F65" s="45">
        <v>61000000</v>
      </c>
      <c r="G65" s="27">
        <v>610</v>
      </c>
      <c r="H65" s="28">
        <v>1.2856306158763119E-2</v>
      </c>
    </row>
    <row r="66" spans="1:17" x14ac:dyDescent="0.25">
      <c r="B66" s="16">
        <v>13</v>
      </c>
      <c r="C66" s="16" t="s">
        <v>48</v>
      </c>
      <c r="D66" s="16" t="s">
        <v>49</v>
      </c>
      <c r="E66" s="45">
        <v>47</v>
      </c>
      <c r="F66" s="45">
        <v>47000000</v>
      </c>
      <c r="G66" s="27">
        <v>470</v>
      </c>
      <c r="H66" s="28">
        <v>9.9056785157683042E-3</v>
      </c>
    </row>
    <row r="67" spans="1:17" x14ac:dyDescent="0.25">
      <c r="B67" s="16">
        <v>14</v>
      </c>
      <c r="C67" s="16" t="s">
        <v>48</v>
      </c>
      <c r="D67" s="16" t="s">
        <v>64</v>
      </c>
      <c r="E67" s="45">
        <v>40</v>
      </c>
      <c r="F67" s="45">
        <v>40000000</v>
      </c>
      <c r="G67" s="27">
        <v>400</v>
      </c>
      <c r="H67" s="28">
        <v>8.4303646942708969E-3</v>
      </c>
    </row>
    <row r="68" spans="1:17" x14ac:dyDescent="0.25">
      <c r="B68" s="16">
        <v>15</v>
      </c>
      <c r="C68" s="16" t="s">
        <v>65</v>
      </c>
      <c r="D68" s="16" t="s">
        <v>66</v>
      </c>
      <c r="E68" s="45">
        <v>1</v>
      </c>
      <c r="F68" s="45">
        <v>10586645.359999999</v>
      </c>
      <c r="G68" s="27">
        <v>105.8664536</v>
      </c>
      <c r="H68" s="28">
        <v>2.2312320318427703E-3</v>
      </c>
    </row>
    <row r="69" spans="1:17" x14ac:dyDescent="0.25">
      <c r="A69" s="19" t="s">
        <v>51</v>
      </c>
      <c r="B69" s="19"/>
      <c r="C69" s="31" t="s">
        <v>52</v>
      </c>
      <c r="D69" s="31"/>
      <c r="E69" s="31"/>
      <c r="F69" s="32">
        <v>4246793463.3400002</v>
      </c>
      <c r="G69" s="32">
        <v>42467.9346334</v>
      </c>
      <c r="H69" s="33">
        <v>0.89505044193004912</v>
      </c>
      <c r="L69" s="16">
        <f>+'[1]Series 1'!AD26</f>
        <v>4246793463.3400002</v>
      </c>
      <c r="M69" s="35">
        <f>+F69-L69</f>
        <v>0</v>
      </c>
      <c r="N69" s="19" t="b">
        <f>+L69=F69</f>
        <v>1</v>
      </c>
      <c r="O69" s="19">
        <f>+L69/100000</f>
        <v>42467.9346334</v>
      </c>
      <c r="P69" s="46">
        <f>+'[1]PORTFOLIO APPRAISAL'!AL56/100000</f>
        <v>42467.934649399998</v>
      </c>
      <c r="Q69" s="46">
        <f>+O69-P69</f>
        <v>-1.599999814061448E-5</v>
      </c>
    </row>
    <row r="70" spans="1:17" x14ac:dyDescent="0.25">
      <c r="A70" s="16" t="s">
        <v>53</v>
      </c>
      <c r="B70" s="19"/>
      <c r="C70" s="16" t="s">
        <v>87</v>
      </c>
      <c r="D70" s="19"/>
      <c r="E70" s="19"/>
      <c r="F70" s="26">
        <v>497959753.23000002</v>
      </c>
      <c r="G70" s="47">
        <v>4979.5975323000002</v>
      </c>
      <c r="H70" s="28">
        <v>0.10494955806995102</v>
      </c>
    </row>
    <row r="71" spans="1:17" x14ac:dyDescent="0.25">
      <c r="B71" s="19"/>
      <c r="C71" s="31" t="s">
        <v>52</v>
      </c>
      <c r="D71" s="31"/>
      <c r="E71" s="31"/>
      <c r="F71" s="42">
        <v>4744753216.5699997</v>
      </c>
      <c r="G71" s="32">
        <v>47447.532165699995</v>
      </c>
      <c r="H71" s="33">
        <v>1.0000000000000002</v>
      </c>
      <c r="L71" s="16">
        <f>+'[1]Series 1'!AD30</f>
        <v>4744753216.5699997</v>
      </c>
      <c r="M71" s="35">
        <f>+F71-L71</f>
        <v>0</v>
      </c>
      <c r="N71" s="19" t="b">
        <f>+L71=F71</f>
        <v>1</v>
      </c>
      <c r="O71" s="19">
        <f>+L71/100000</f>
        <v>47447.532165699995</v>
      </c>
      <c r="P71" s="46">
        <f>+'[1]PORTFOLIO APPRAISAL'!AL75/100000</f>
        <v>47447.532179799993</v>
      </c>
      <c r="Q71" s="46">
        <f>+O71-P71</f>
        <v>-1.4099998224992305E-5</v>
      </c>
    </row>
    <row r="73" spans="1:17" ht="15.75" customHeight="1" x14ac:dyDescent="0.25">
      <c r="B73" s="50" t="s">
        <v>76</v>
      </c>
      <c r="C73" s="50"/>
      <c r="D73" s="50"/>
      <c r="E73" s="50"/>
      <c r="F73" s="50"/>
      <c r="G73" s="50"/>
      <c r="H73" s="50"/>
    </row>
    <row r="74" spans="1:17" x14ac:dyDescent="0.25">
      <c r="B74" s="51" t="s">
        <v>31</v>
      </c>
      <c r="C74" s="51" t="s">
        <v>32</v>
      </c>
      <c r="D74" s="52" t="s">
        <v>33</v>
      </c>
      <c r="E74" s="51" t="s">
        <v>34</v>
      </c>
      <c r="F74" s="40"/>
      <c r="G74" s="22" t="s">
        <v>35</v>
      </c>
      <c r="H74" s="51" t="s">
        <v>36</v>
      </c>
    </row>
    <row r="75" spans="1:17" x14ac:dyDescent="0.25">
      <c r="B75" s="51"/>
      <c r="C75" s="51"/>
      <c r="D75" s="52"/>
      <c r="E75" s="51"/>
      <c r="F75" s="40"/>
      <c r="G75" s="22" t="s">
        <v>37</v>
      </c>
      <c r="H75" s="51"/>
    </row>
    <row r="76" spans="1:17" x14ac:dyDescent="0.25">
      <c r="B76" s="19"/>
      <c r="C76" s="25" t="s">
        <v>38</v>
      </c>
      <c r="D76" s="19"/>
      <c r="E76" s="19"/>
      <c r="F76" s="19"/>
      <c r="G76" s="44"/>
      <c r="H76" s="24"/>
    </row>
    <row r="77" spans="1:17" x14ac:dyDescent="0.25">
      <c r="B77" s="16">
        <v>1</v>
      </c>
      <c r="C77" s="16" t="s">
        <v>89</v>
      </c>
      <c r="D77" s="16" t="s">
        <v>56</v>
      </c>
      <c r="E77" s="45">
        <v>230</v>
      </c>
      <c r="F77" s="45">
        <v>268179360</v>
      </c>
      <c r="G77" s="27">
        <v>2681.7936</v>
      </c>
      <c r="H77" s="28">
        <v>0.16983003513609857</v>
      </c>
    </row>
    <row r="78" spans="1:17" x14ac:dyDescent="0.25">
      <c r="B78" s="16">
        <v>2</v>
      </c>
      <c r="C78" s="16" t="s">
        <v>57</v>
      </c>
      <c r="D78" s="16" t="s">
        <v>58</v>
      </c>
      <c r="E78" s="45">
        <v>150000</v>
      </c>
      <c r="F78" s="45">
        <v>150000001</v>
      </c>
      <c r="G78" s="27">
        <v>1500.00001</v>
      </c>
      <c r="H78" s="28">
        <v>9.4990551995667458E-2</v>
      </c>
    </row>
    <row r="79" spans="1:17" x14ac:dyDescent="0.25">
      <c r="B79" s="16">
        <v>3</v>
      </c>
      <c r="C79" s="16" t="s">
        <v>90</v>
      </c>
      <c r="D79" s="16" t="s">
        <v>72</v>
      </c>
      <c r="E79" s="45">
        <v>77</v>
      </c>
      <c r="F79" s="45">
        <v>97486499</v>
      </c>
      <c r="G79" s="27">
        <v>974.86499000000003</v>
      </c>
      <c r="H79" s="28">
        <v>6.1735308602665163E-2</v>
      </c>
    </row>
    <row r="80" spans="1:17" x14ac:dyDescent="0.25">
      <c r="C80" s="25" t="s">
        <v>41</v>
      </c>
      <c r="E80" s="45"/>
      <c r="F80" s="45"/>
      <c r="G80" s="27"/>
      <c r="H80" s="28"/>
    </row>
    <row r="81" spans="1:17" x14ac:dyDescent="0.25">
      <c r="E81" s="45"/>
      <c r="F81" s="45"/>
      <c r="G81" s="27"/>
      <c r="H81" s="28"/>
    </row>
    <row r="82" spans="1:17" x14ac:dyDescent="0.25">
      <c r="B82" s="16">
        <v>1</v>
      </c>
      <c r="C82" s="16" t="s">
        <v>93</v>
      </c>
      <c r="D82" s="16" t="s">
        <v>77</v>
      </c>
      <c r="E82" s="45">
        <v>180</v>
      </c>
      <c r="F82" s="45">
        <v>179731327.62</v>
      </c>
      <c r="G82" s="27">
        <v>1797.3132762</v>
      </c>
      <c r="H82" s="28">
        <v>0.11381851938479622</v>
      </c>
    </row>
    <row r="83" spans="1:17" x14ac:dyDescent="0.25">
      <c r="B83" s="16">
        <v>2</v>
      </c>
      <c r="C83" s="16" t="s">
        <v>62</v>
      </c>
      <c r="D83" s="16" t="s">
        <v>63</v>
      </c>
      <c r="E83" s="45">
        <v>146</v>
      </c>
      <c r="F83" s="45">
        <v>159425850</v>
      </c>
      <c r="G83" s="27">
        <v>1594.2584999999999</v>
      </c>
      <c r="H83" s="28">
        <v>0.10095966261945878</v>
      </c>
    </row>
    <row r="84" spans="1:17" x14ac:dyDescent="0.25">
      <c r="B84" s="16">
        <v>3</v>
      </c>
      <c r="C84" s="16" t="s">
        <v>42</v>
      </c>
      <c r="D84" s="16" t="s">
        <v>43</v>
      </c>
      <c r="E84" s="45">
        <v>165</v>
      </c>
      <c r="F84" s="45">
        <v>144375000</v>
      </c>
      <c r="G84" s="27">
        <v>1443.75</v>
      </c>
      <c r="H84" s="28">
        <v>9.1428405686307224E-2</v>
      </c>
    </row>
    <row r="85" spans="1:17" x14ac:dyDescent="0.25">
      <c r="B85" s="16">
        <v>4</v>
      </c>
      <c r="C85" s="16" t="s">
        <v>93</v>
      </c>
      <c r="D85" s="16" t="s">
        <v>69</v>
      </c>
      <c r="E85" s="45">
        <v>100</v>
      </c>
      <c r="F85" s="45">
        <v>99958220</v>
      </c>
      <c r="G85" s="27">
        <v>999.58219999999994</v>
      </c>
      <c r="H85" s="28">
        <v>6.3300576206691925E-2</v>
      </c>
    </row>
    <row r="86" spans="1:17" x14ac:dyDescent="0.25">
      <c r="B86" s="16">
        <v>5</v>
      </c>
      <c r="C86" s="16" t="s">
        <v>48</v>
      </c>
      <c r="D86" s="16" t="s">
        <v>67</v>
      </c>
      <c r="E86" s="45">
        <v>98</v>
      </c>
      <c r="F86" s="45">
        <v>98000000</v>
      </c>
      <c r="G86" s="27">
        <v>980</v>
      </c>
      <c r="H86" s="28">
        <v>6.2060493556766114E-2</v>
      </c>
    </row>
    <row r="87" spans="1:17" x14ac:dyDescent="0.25">
      <c r="B87" s="16">
        <v>6</v>
      </c>
      <c r="C87" s="16" t="s">
        <v>48</v>
      </c>
      <c r="D87" s="16" t="s">
        <v>49</v>
      </c>
      <c r="E87" s="45">
        <v>43</v>
      </c>
      <c r="F87" s="45">
        <v>43000000</v>
      </c>
      <c r="G87" s="27">
        <v>430</v>
      </c>
      <c r="H87" s="28">
        <v>2.7230624723887171E-2</v>
      </c>
    </row>
    <row r="88" spans="1:17" x14ac:dyDescent="0.25">
      <c r="B88" s="16">
        <v>7</v>
      </c>
      <c r="C88" s="16" t="s">
        <v>48</v>
      </c>
      <c r="D88" s="16" t="s">
        <v>78</v>
      </c>
      <c r="E88" s="45">
        <v>125</v>
      </c>
      <c r="F88" s="45">
        <v>25000000</v>
      </c>
      <c r="G88" s="27">
        <v>250</v>
      </c>
      <c r="H88" s="28">
        <v>1.583175856039952E-2</v>
      </c>
    </row>
    <row r="89" spans="1:17" x14ac:dyDescent="0.25">
      <c r="B89" s="16">
        <v>8</v>
      </c>
      <c r="C89" s="16" t="s">
        <v>79</v>
      </c>
      <c r="D89" s="16" t="s">
        <v>80</v>
      </c>
      <c r="E89" s="45">
        <v>100</v>
      </c>
      <c r="F89" s="45">
        <v>10000000</v>
      </c>
      <c r="G89" s="27">
        <v>100</v>
      </c>
      <c r="H89" s="28">
        <v>6.3327034241598074E-3</v>
      </c>
    </row>
    <row r="90" spans="1:17" x14ac:dyDescent="0.25">
      <c r="B90" s="16">
        <v>9</v>
      </c>
      <c r="C90" s="16" t="s">
        <v>48</v>
      </c>
      <c r="D90" s="16" t="s">
        <v>64</v>
      </c>
      <c r="E90" s="45">
        <v>8</v>
      </c>
      <c r="F90" s="45">
        <v>8000000</v>
      </c>
      <c r="G90" s="27">
        <v>80</v>
      </c>
      <c r="H90" s="28">
        <v>5.0661627393278463E-3</v>
      </c>
    </row>
    <row r="91" spans="1:17" x14ac:dyDescent="0.25">
      <c r="B91" s="16">
        <v>10</v>
      </c>
      <c r="C91" s="16" t="s">
        <v>81</v>
      </c>
      <c r="D91" s="16" t="s">
        <v>82</v>
      </c>
      <c r="E91" s="45">
        <v>5</v>
      </c>
      <c r="F91" s="45">
        <v>5000000</v>
      </c>
      <c r="G91" s="27">
        <v>50</v>
      </c>
      <c r="H91" s="28">
        <v>3.1663517120799037E-3</v>
      </c>
    </row>
    <row r="92" spans="1:17" x14ac:dyDescent="0.25">
      <c r="B92" s="16">
        <v>11</v>
      </c>
      <c r="C92" s="16" t="s">
        <v>48</v>
      </c>
      <c r="D92" s="16" t="s">
        <v>50</v>
      </c>
      <c r="E92" s="45">
        <v>4</v>
      </c>
      <c r="F92" s="45">
        <v>4000000</v>
      </c>
      <c r="G92" s="27">
        <v>40</v>
      </c>
      <c r="H92" s="28">
        <v>2.5330813696639231E-3</v>
      </c>
    </row>
    <row r="93" spans="1:17" x14ac:dyDescent="0.25">
      <c r="A93" s="19" t="s">
        <v>51</v>
      </c>
      <c r="B93" s="19"/>
      <c r="C93" s="31" t="s">
        <v>52</v>
      </c>
      <c r="D93" s="31"/>
      <c r="E93" s="31"/>
      <c r="F93" s="32">
        <v>1292156257.6199999</v>
      </c>
      <c r="G93" s="32">
        <v>12921.5625762</v>
      </c>
      <c r="H93" s="33">
        <v>0.8182842357179696</v>
      </c>
      <c r="L93" s="16">
        <f>+'[1]Series 3'!H22</f>
        <v>1292156257.6199999</v>
      </c>
      <c r="M93" s="35">
        <f>+F93-L93</f>
        <v>0</v>
      </c>
      <c r="N93" s="19" t="b">
        <f>+L93=F93</f>
        <v>1</v>
      </c>
      <c r="O93" s="19">
        <f>+L93/100000</f>
        <v>12921.562576199998</v>
      </c>
      <c r="P93" s="46">
        <f>+'[1]PORTFOLIO APPRAISAL'!CP48/100000</f>
        <v>12921.562550299999</v>
      </c>
      <c r="Q93" s="46">
        <f>+O93-P93</f>
        <v>2.5899998945533298E-5</v>
      </c>
    </row>
    <row r="94" spans="1:17" ht="15.75" customHeight="1" x14ac:dyDescent="0.25">
      <c r="A94" s="16" t="s">
        <v>53</v>
      </c>
      <c r="B94" s="19"/>
      <c r="C94" s="16" t="s">
        <v>87</v>
      </c>
      <c r="D94" s="19"/>
      <c r="E94" s="19"/>
      <c r="F94" s="47">
        <v>286948167.49000001</v>
      </c>
      <c r="G94" s="47">
        <v>2869.4816749000001</v>
      </c>
      <c r="H94" s="28">
        <v>0.18171576428203051</v>
      </c>
    </row>
    <row r="95" spans="1:17" ht="15.75" customHeight="1" x14ac:dyDescent="0.25">
      <c r="B95" s="19"/>
      <c r="C95" s="31" t="s">
        <v>52</v>
      </c>
      <c r="D95" s="31"/>
      <c r="E95" s="31"/>
      <c r="F95" s="42">
        <v>1579104425.1099999</v>
      </c>
      <c r="G95" s="32">
        <v>15791.044251099998</v>
      </c>
      <c r="H95" s="33">
        <v>1</v>
      </c>
      <c r="L95" s="16">
        <f>+'[1]Series 3'!H26</f>
        <v>1579104425.1099999</v>
      </c>
      <c r="M95" s="35">
        <f>+F95-L95</f>
        <v>0</v>
      </c>
      <c r="N95" s="19" t="b">
        <f>+L95=F95</f>
        <v>1</v>
      </c>
      <c r="O95" s="19">
        <f>+L95/100000</f>
        <v>15791.044251099998</v>
      </c>
      <c r="P95" s="46">
        <f>+'[1]PORTFOLIO APPRAISAL'!CP63/100000</f>
        <v>15791.044225199999</v>
      </c>
      <c r="Q95" s="46">
        <f>+O95-P95</f>
        <v>2.5899998945533298E-5</v>
      </c>
    </row>
    <row r="97" spans="2:8" ht="15.75" customHeight="1" x14ac:dyDescent="0.25">
      <c r="B97" s="50" t="s">
        <v>83</v>
      </c>
      <c r="C97" s="50"/>
      <c r="D97" s="50"/>
      <c r="E97" s="50"/>
      <c r="F97" s="50"/>
      <c r="G97" s="50"/>
      <c r="H97" s="50"/>
    </row>
    <row r="98" spans="2:8" x14ac:dyDescent="0.25">
      <c r="B98" s="51" t="s">
        <v>31</v>
      </c>
      <c r="C98" s="51" t="s">
        <v>32</v>
      </c>
      <c r="D98" s="52" t="s">
        <v>33</v>
      </c>
      <c r="E98" s="51" t="s">
        <v>34</v>
      </c>
      <c r="F98" s="40"/>
      <c r="G98" s="22" t="s">
        <v>35</v>
      </c>
      <c r="H98" s="51" t="s">
        <v>36</v>
      </c>
    </row>
    <row r="99" spans="2:8" x14ac:dyDescent="0.25">
      <c r="B99" s="51"/>
      <c r="C99" s="51"/>
      <c r="D99" s="52"/>
      <c r="E99" s="51"/>
      <c r="F99" s="40"/>
      <c r="G99" s="22" t="s">
        <v>37</v>
      </c>
      <c r="H99" s="51"/>
    </row>
    <row r="100" spans="2:8" x14ac:dyDescent="0.25">
      <c r="B100" s="19"/>
      <c r="C100" s="25" t="s">
        <v>38</v>
      </c>
      <c r="D100" s="19"/>
      <c r="E100" s="19"/>
      <c r="F100" s="19"/>
      <c r="G100" s="44"/>
      <c r="H100" s="24"/>
    </row>
    <row r="101" spans="2:8" x14ac:dyDescent="0.25">
      <c r="B101" s="16">
        <v>1</v>
      </c>
      <c r="C101" s="16" t="s">
        <v>57</v>
      </c>
      <c r="D101" s="16" t="s">
        <v>71</v>
      </c>
      <c r="E101" s="45">
        <v>340000</v>
      </c>
      <c r="F101" s="45">
        <v>340000000</v>
      </c>
      <c r="G101" s="27">
        <v>3400</v>
      </c>
      <c r="H101" s="28">
        <v>0.2028261428923849</v>
      </c>
    </row>
    <row r="102" spans="2:8" x14ac:dyDescent="0.25">
      <c r="B102" s="16">
        <v>2</v>
      </c>
      <c r="C102" s="16" t="s">
        <v>89</v>
      </c>
      <c r="D102" s="16" t="s">
        <v>56</v>
      </c>
      <c r="E102" s="45">
        <v>215</v>
      </c>
      <c r="F102" s="45">
        <v>250689401</v>
      </c>
      <c r="G102" s="27">
        <v>2506.89401</v>
      </c>
      <c r="H102" s="28">
        <v>0.14954813020244817</v>
      </c>
    </row>
    <row r="103" spans="2:8" x14ac:dyDescent="0.25">
      <c r="B103" s="16">
        <v>3</v>
      </c>
      <c r="C103" s="16" t="s">
        <v>90</v>
      </c>
      <c r="D103" s="16" t="s">
        <v>72</v>
      </c>
      <c r="E103" s="45">
        <v>125</v>
      </c>
      <c r="F103" s="45">
        <v>158257304</v>
      </c>
      <c r="G103" s="27">
        <v>1582.57304</v>
      </c>
      <c r="H103" s="28">
        <v>9.4407995749610576E-2</v>
      </c>
    </row>
    <row r="104" spans="2:8" x14ac:dyDescent="0.25">
      <c r="B104" s="16">
        <v>4</v>
      </c>
      <c r="C104" s="16" t="s">
        <v>57</v>
      </c>
      <c r="D104" s="16" t="s">
        <v>58</v>
      </c>
      <c r="E104" s="45">
        <v>70000</v>
      </c>
      <c r="F104" s="45">
        <v>70000000</v>
      </c>
      <c r="G104" s="27">
        <v>700</v>
      </c>
      <c r="H104" s="28">
        <v>4.1758323536667481E-2</v>
      </c>
    </row>
    <row r="105" spans="2:8" x14ac:dyDescent="0.25">
      <c r="C105" s="25" t="s">
        <v>41</v>
      </c>
      <c r="E105" s="45"/>
      <c r="F105" s="45"/>
      <c r="G105" s="27"/>
      <c r="H105" s="28"/>
    </row>
    <row r="106" spans="2:8" x14ac:dyDescent="0.25">
      <c r="B106" s="16">
        <v>5</v>
      </c>
      <c r="C106" s="16" t="s">
        <v>93</v>
      </c>
      <c r="D106" s="16" t="s">
        <v>84</v>
      </c>
      <c r="E106" s="45">
        <v>410</v>
      </c>
      <c r="F106" s="45">
        <v>409828699</v>
      </c>
      <c r="G106" s="27">
        <v>4098.2869899999996</v>
      </c>
      <c r="H106" s="28">
        <v>0.24448227724933586</v>
      </c>
    </row>
    <row r="107" spans="2:8" x14ac:dyDescent="0.25">
      <c r="B107" s="16">
        <v>6</v>
      </c>
      <c r="C107" s="16" t="s">
        <v>73</v>
      </c>
      <c r="D107" s="16" t="s">
        <v>85</v>
      </c>
      <c r="E107" s="45">
        <v>160</v>
      </c>
      <c r="F107" s="45">
        <v>160000000</v>
      </c>
      <c r="G107" s="27">
        <v>1600</v>
      </c>
      <c r="H107" s="28">
        <v>9.5447596655239955E-2</v>
      </c>
    </row>
    <row r="108" spans="2:8" x14ac:dyDescent="0.25">
      <c r="B108" s="16">
        <v>7</v>
      </c>
      <c r="C108" s="16" t="s">
        <v>73</v>
      </c>
      <c r="D108" s="16" t="s">
        <v>86</v>
      </c>
      <c r="E108" s="45">
        <v>100</v>
      </c>
      <c r="F108" s="45">
        <v>100000000</v>
      </c>
      <c r="G108" s="27">
        <v>1000</v>
      </c>
      <c r="H108" s="28">
        <v>5.965474790952497E-2</v>
      </c>
    </row>
    <row r="109" spans="2:8" x14ac:dyDescent="0.25">
      <c r="B109" s="16">
        <v>8</v>
      </c>
      <c r="C109" s="16" t="s">
        <v>48</v>
      </c>
      <c r="D109" s="16" t="s">
        <v>49</v>
      </c>
      <c r="E109" s="45">
        <v>43</v>
      </c>
      <c r="F109" s="45">
        <v>43000000</v>
      </c>
      <c r="G109" s="27">
        <v>430</v>
      </c>
      <c r="H109" s="28">
        <v>2.5651541601095739E-2</v>
      </c>
    </row>
    <row r="110" spans="2:8" x14ac:dyDescent="0.25">
      <c r="B110" s="16">
        <v>9</v>
      </c>
      <c r="C110" s="16" t="s">
        <v>48</v>
      </c>
      <c r="D110" s="16" t="s">
        <v>64</v>
      </c>
      <c r="E110" s="45">
        <v>24</v>
      </c>
      <c r="F110" s="45">
        <v>24000000</v>
      </c>
      <c r="G110" s="27">
        <v>240</v>
      </c>
      <c r="H110" s="28">
        <v>1.4317139498285994E-2</v>
      </c>
    </row>
    <row r="111" spans="2:8" x14ac:dyDescent="0.25">
      <c r="B111" s="16">
        <v>10</v>
      </c>
      <c r="C111" s="16" t="s">
        <v>42</v>
      </c>
      <c r="D111" s="16" t="s">
        <v>43</v>
      </c>
      <c r="E111" s="45">
        <v>24</v>
      </c>
      <c r="F111" s="45">
        <v>21000000</v>
      </c>
      <c r="G111" s="27">
        <v>210</v>
      </c>
      <c r="H111" s="28">
        <v>1.2527497061000243E-2</v>
      </c>
    </row>
    <row r="112" spans="2:8" x14ac:dyDescent="0.25">
      <c r="B112" s="16">
        <v>11</v>
      </c>
      <c r="C112" s="16" t="s">
        <v>79</v>
      </c>
      <c r="D112" s="16" t="s">
        <v>80</v>
      </c>
      <c r="E112" s="45">
        <v>100</v>
      </c>
      <c r="F112" s="45">
        <v>10000000</v>
      </c>
      <c r="G112" s="27">
        <v>100</v>
      </c>
      <c r="H112" s="28">
        <v>5.9654747909524972E-3</v>
      </c>
    </row>
    <row r="113" spans="1:17" x14ac:dyDescent="0.25">
      <c r="A113" s="19" t="s">
        <v>51</v>
      </c>
      <c r="B113" s="19"/>
      <c r="C113" s="31" t="s">
        <v>52</v>
      </c>
      <c r="D113" s="31"/>
      <c r="E113" s="31"/>
      <c r="F113" s="32">
        <v>1586775404</v>
      </c>
      <c r="G113" s="32">
        <v>15867.75404</v>
      </c>
      <c r="H113" s="33">
        <v>0.94658686714654627</v>
      </c>
      <c r="L113" s="16">
        <f>+'[1]Series 3'!S22</f>
        <v>1586775404</v>
      </c>
      <c r="M113" s="35">
        <f>+F113-L113</f>
        <v>0</v>
      </c>
      <c r="N113" s="19" t="b">
        <f>+L113=F113</f>
        <v>1</v>
      </c>
      <c r="O113" s="19">
        <f>+L113/100000</f>
        <v>15867.75404</v>
      </c>
      <c r="P113" s="46">
        <f>+'[1]PORTFOLIO APPRAISAL'!DD34/100000</f>
        <v>15867.754056700001</v>
      </c>
      <c r="Q113" s="46">
        <f>+O113-P113</f>
        <v>-1.6700001651770435E-5</v>
      </c>
    </row>
    <row r="114" spans="1:17" x14ac:dyDescent="0.25">
      <c r="A114" s="16" t="s">
        <v>53</v>
      </c>
      <c r="B114" s="19"/>
      <c r="C114" s="16" t="s">
        <v>87</v>
      </c>
      <c r="D114" s="19"/>
      <c r="E114" s="19"/>
      <c r="F114" s="47">
        <v>89537102.620000005</v>
      </c>
      <c r="G114" s="47">
        <v>895.37102620000007</v>
      </c>
      <c r="H114" s="28">
        <v>5.3413132853453685E-2</v>
      </c>
    </row>
    <row r="115" spans="1:17" x14ac:dyDescent="0.25">
      <c r="B115" s="19"/>
      <c r="C115" s="31" t="s">
        <v>52</v>
      </c>
      <c r="D115" s="31"/>
      <c r="E115" s="31"/>
      <c r="F115" s="42">
        <v>1676312506.6199999</v>
      </c>
      <c r="G115" s="32">
        <v>16763.125066199998</v>
      </c>
      <c r="H115" s="33">
        <v>1</v>
      </c>
      <c r="L115" s="16">
        <f>+'[1]Series 3'!S26</f>
        <v>1676312506.6200001</v>
      </c>
      <c r="M115" s="35">
        <f>+F115-L115</f>
        <v>0</v>
      </c>
      <c r="N115" s="19" t="b">
        <f>+L115=F115</f>
        <v>1</v>
      </c>
      <c r="O115" s="19">
        <f>+L115/100000</f>
        <v>16763.125066200002</v>
      </c>
      <c r="P115" s="46">
        <f>+'[1]PORTFOLIO APPRAISAL'!DD46/100000</f>
        <v>16763.125082899998</v>
      </c>
      <c r="Q115" s="46">
        <f>+O115-P115</f>
        <v>-1.6699996194802225E-5</v>
      </c>
    </row>
  </sheetData>
  <mergeCells count="32">
    <mergeCell ref="B97:H97"/>
    <mergeCell ref="B98:B99"/>
    <mergeCell ref="C98:C99"/>
    <mergeCell ref="D98:D99"/>
    <mergeCell ref="E98:E99"/>
    <mergeCell ref="H98:H99"/>
    <mergeCell ref="B73:H73"/>
    <mergeCell ref="B74:B75"/>
    <mergeCell ref="C74:C75"/>
    <mergeCell ref="D74:D75"/>
    <mergeCell ref="E74:E75"/>
    <mergeCell ref="H74:H75"/>
    <mergeCell ref="B49:H49"/>
    <mergeCell ref="B50:B51"/>
    <mergeCell ref="C50:C51"/>
    <mergeCell ref="D50:D51"/>
    <mergeCell ref="E50:E51"/>
    <mergeCell ref="H50:H51"/>
    <mergeCell ref="B23:H23"/>
    <mergeCell ref="B24:B25"/>
    <mergeCell ref="C24:C25"/>
    <mergeCell ref="D24:D25"/>
    <mergeCell ref="E24:E25"/>
    <mergeCell ref="H24:H25"/>
    <mergeCell ref="B4:H4"/>
    <mergeCell ref="B5:H5"/>
    <mergeCell ref="B7:H7"/>
    <mergeCell ref="B8:B9"/>
    <mergeCell ref="C8:C9"/>
    <mergeCell ref="D8:D9"/>
    <mergeCell ref="E8:E9"/>
    <mergeCell ref="H8:H9"/>
  </mergeCells>
  <pageMargins left="0" right="0" top="0" bottom="0" header="0" footer="0"/>
  <pageSetup paperSize="9" scale="59" orientation="portrait" r:id="rId1"/>
  <rowBreaks count="1" manualBreakCount="1">
    <brk id="71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defaultRowHeight="15" x14ac:dyDescent="0.25"/>
  <cols>
    <col min="1" max="1" width="37.140625" bestFit="1" customWidth="1"/>
  </cols>
  <sheetData>
    <row r="1" spans="1:1" x14ac:dyDescent="0.25">
      <c r="A1" s="2" t="s">
        <v>88</v>
      </c>
    </row>
    <row r="2" spans="1:1" x14ac:dyDescent="0.25">
      <c r="A2" t="s">
        <v>7</v>
      </c>
    </row>
    <row r="3" spans="1:1" x14ac:dyDescent="0.25">
      <c r="A3" t="s">
        <v>8</v>
      </c>
    </row>
    <row r="5" spans="1:1" x14ac:dyDescent="0.25">
      <c r="A5" s="2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9" spans="1:1" x14ac:dyDescent="0.25">
      <c r="A9" s="2" t="s">
        <v>25</v>
      </c>
    </row>
    <row r="10" spans="1:1" x14ac:dyDescent="0.25">
      <c r="A10" t="s">
        <v>7</v>
      </c>
    </row>
    <row r="11" spans="1:1" x14ac:dyDescent="0.25">
      <c r="A11" t="s"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5" x14ac:dyDescent="0.25">
      <c r="A1" t="s">
        <v>5</v>
      </c>
      <c r="B1" s="1">
        <f>+'scheme’s AUM '!B1</f>
        <v>43585</v>
      </c>
    </row>
    <row r="2" spans="1:5" x14ac:dyDescent="0.25">
      <c r="A2" t="s">
        <v>0</v>
      </c>
      <c r="B2">
        <v>1.17</v>
      </c>
    </row>
    <row r="3" spans="1:5" x14ac:dyDescent="0.25">
      <c r="A3" t="s">
        <v>1</v>
      </c>
      <c r="B3">
        <v>1.17</v>
      </c>
      <c r="E3" s="14"/>
    </row>
    <row r="4" spans="1:5" x14ac:dyDescent="0.25">
      <c r="A4" t="s">
        <v>2</v>
      </c>
      <c r="B4">
        <v>1.17</v>
      </c>
    </row>
    <row r="5" spans="1:5" x14ac:dyDescent="0.25">
      <c r="A5" t="s">
        <v>3</v>
      </c>
      <c r="B5">
        <v>1.17</v>
      </c>
    </row>
    <row r="6" spans="1:5" x14ac:dyDescent="0.25">
      <c r="A6" t="s">
        <v>4</v>
      </c>
      <c r="B6">
        <v>1.17</v>
      </c>
    </row>
    <row r="7" spans="1:5" x14ac:dyDescent="0.25">
      <c r="A7" t="s">
        <v>23</v>
      </c>
      <c r="B7">
        <v>1.17</v>
      </c>
    </row>
    <row r="8" spans="1:5" x14ac:dyDescent="0.25">
      <c r="A8" t="s">
        <v>24</v>
      </c>
      <c r="B8">
        <v>1.17</v>
      </c>
      <c r="E8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sqref="A1:A2"/>
    </sheetView>
  </sheetViews>
  <sheetFormatPr defaultRowHeight="15" x14ac:dyDescent="0.25"/>
  <cols>
    <col min="1" max="1" width="34" style="6" customWidth="1"/>
    <col min="2" max="2" width="9.140625" style="6" customWidth="1"/>
    <col min="3" max="3" width="11.42578125" style="6" customWidth="1"/>
    <col min="4" max="4" width="9.140625" style="6"/>
    <col min="5" max="5" width="11.42578125" style="6" customWidth="1"/>
    <col min="6" max="6" width="9.140625" style="6"/>
    <col min="7" max="7" width="11.5703125" style="6" customWidth="1"/>
    <col min="8" max="8" width="9.140625" style="6"/>
    <col min="9" max="9" width="12.7109375" style="6" customWidth="1"/>
    <col min="10" max="11" width="10.7109375" style="6" bestFit="1" customWidth="1"/>
    <col min="12" max="16384" width="9.140625" style="6"/>
  </cols>
  <sheetData>
    <row r="1" spans="1:9" ht="15" customHeight="1" x14ac:dyDescent="0.25">
      <c r="A1" s="57" t="s">
        <v>5</v>
      </c>
      <c r="B1" s="57" t="s">
        <v>14</v>
      </c>
      <c r="C1" s="57"/>
      <c r="D1" s="57" t="s">
        <v>15</v>
      </c>
      <c r="E1" s="57"/>
      <c r="F1" s="57" t="s">
        <v>16</v>
      </c>
      <c r="G1" s="57"/>
      <c r="H1" s="57" t="s">
        <v>17</v>
      </c>
      <c r="I1" s="57"/>
    </row>
    <row r="2" spans="1:9" ht="25.5" x14ac:dyDescent="0.25">
      <c r="A2" s="57"/>
      <c r="B2" s="7" t="s">
        <v>18</v>
      </c>
      <c r="C2" s="7" t="s">
        <v>9</v>
      </c>
      <c r="D2" s="7" t="s">
        <v>18</v>
      </c>
      <c r="E2" s="7" t="s">
        <v>9</v>
      </c>
      <c r="F2" s="7" t="s">
        <v>18</v>
      </c>
      <c r="G2" s="7" t="s">
        <v>9</v>
      </c>
      <c r="H2" s="7" t="s">
        <v>18</v>
      </c>
      <c r="I2" s="7" t="s">
        <v>9</v>
      </c>
    </row>
    <row r="3" spans="1:9" ht="15.75" x14ac:dyDescent="0.25">
      <c r="A3" s="8" t="s">
        <v>19</v>
      </c>
      <c r="B3" s="9">
        <v>9.7937591321679118E-2</v>
      </c>
      <c r="C3" s="9">
        <v>8.0588367581367545E-2</v>
      </c>
      <c r="D3" s="9">
        <v>0.10624728798866273</v>
      </c>
      <c r="E3" s="9">
        <v>7.2474458813667306E-2</v>
      </c>
      <c r="F3" s="9">
        <v>0.10776355862617495</v>
      </c>
      <c r="G3" s="9">
        <v>8.8737216591835033E-2</v>
      </c>
      <c r="H3" s="9">
        <v>0.1082596295206355</v>
      </c>
      <c r="I3" s="9">
        <v>9.1087260842323298E-2</v>
      </c>
    </row>
    <row r="4" spans="1:9" ht="15.75" x14ac:dyDescent="0.25">
      <c r="A4" s="8" t="s">
        <v>20</v>
      </c>
      <c r="B4" s="9">
        <v>9.898201504086046E-2</v>
      </c>
      <c r="C4" s="9">
        <v>8.0588367581367545E-2</v>
      </c>
      <c r="D4" s="9">
        <v>0.10985938906669615</v>
      </c>
      <c r="E4" s="9">
        <v>7.2474458813667306E-2</v>
      </c>
      <c r="F4" s="9">
        <v>0.10857200026512145</v>
      </c>
      <c r="G4" s="9">
        <v>8.8737216591835033E-2</v>
      </c>
      <c r="H4" s="9">
        <v>0.10955076964101473</v>
      </c>
      <c r="I4" s="9">
        <v>9.1087260842323298E-2</v>
      </c>
    </row>
    <row r="5" spans="1:9" ht="15.75" x14ac:dyDescent="0.25">
      <c r="A5" s="8" t="s">
        <v>27</v>
      </c>
      <c r="B5" s="9">
        <v>0.1009</v>
      </c>
      <c r="C5" s="9">
        <v>8.0588367581367545E-2</v>
      </c>
      <c r="D5" s="15">
        <v>0</v>
      </c>
      <c r="E5" s="15">
        <v>0</v>
      </c>
      <c r="F5" s="15">
        <v>0</v>
      </c>
      <c r="G5" s="15">
        <v>0</v>
      </c>
      <c r="H5" s="9">
        <v>0.1009</v>
      </c>
      <c r="I5" s="9">
        <v>7.579775750637055E-2</v>
      </c>
    </row>
    <row r="6" spans="1:9" x14ac:dyDescent="0.25">
      <c r="A6" s="54" t="s">
        <v>10</v>
      </c>
      <c r="B6" s="54"/>
      <c r="C6" s="54"/>
      <c r="D6" s="54"/>
      <c r="E6" s="54"/>
      <c r="F6" s="54"/>
      <c r="G6" s="54"/>
    </row>
    <row r="7" spans="1:9" x14ac:dyDescent="0.25">
      <c r="A7" s="56" t="s">
        <v>21</v>
      </c>
      <c r="B7" s="56"/>
      <c r="C7" s="56"/>
      <c r="D7" s="56"/>
      <c r="E7" s="56"/>
      <c r="F7" s="56"/>
      <c r="G7" s="56"/>
      <c r="H7" s="56"/>
      <c r="I7" s="56"/>
    </row>
    <row r="8" spans="1:9" ht="15.75" x14ac:dyDescent="0.25">
      <c r="A8" s="10" t="s">
        <v>11</v>
      </c>
    </row>
    <row r="9" spans="1:9" x14ac:dyDescent="0.25">
      <c r="A9" s="11" t="s">
        <v>12</v>
      </c>
      <c r="B9" s="12"/>
      <c r="C9" s="12"/>
    </row>
    <row r="10" spans="1:9" x14ac:dyDescent="0.25">
      <c r="A10" s="11" t="s">
        <v>22</v>
      </c>
      <c r="B10" s="12"/>
      <c r="C10" s="12"/>
    </row>
    <row r="11" spans="1:9" ht="27.2" customHeight="1" x14ac:dyDescent="0.25">
      <c r="A11" s="55" t="s">
        <v>13</v>
      </c>
      <c r="B11" s="55"/>
      <c r="C11" s="55"/>
      <c r="D11" s="55"/>
      <c r="E11" s="55"/>
      <c r="F11" s="55"/>
      <c r="G11" s="55"/>
      <c r="H11" s="55"/>
      <c r="I11" s="55"/>
    </row>
    <row r="12" spans="1:9" x14ac:dyDescent="0.25">
      <c r="A12" s="11" t="s">
        <v>26</v>
      </c>
    </row>
  </sheetData>
  <mergeCells count="8">
    <mergeCell ref="A6:G6"/>
    <mergeCell ref="A11:I11"/>
    <mergeCell ref="A7:I7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scheme’s AUM </vt:lpstr>
      <vt:lpstr>Portfolio disclosure</vt:lpstr>
      <vt:lpstr>Investment objective</vt:lpstr>
      <vt:lpstr>Expense ratios</vt:lpstr>
      <vt:lpstr>Scheme’s past performance</vt:lpstr>
      <vt:lpstr>'Portfolio disclosure'!Print_Area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Jyoti Pandey</cp:lastModifiedBy>
  <cp:lastPrinted>2019-03-05T11:54:58Z</cp:lastPrinted>
  <dcterms:created xsi:type="dcterms:W3CDTF">2016-04-27T06:43:16Z</dcterms:created>
  <dcterms:modified xsi:type="dcterms:W3CDTF">2019-05-09T05:55:43Z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